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00Jobs\Corporate Training\Active Clients\JPro\Specific Classes\2024_01 Excel Cornerstones\Training Materials\Blank Files\"/>
    </mc:Choice>
  </mc:AlternateContent>
  <xr:revisionPtr revIDLastSave="0" documentId="13_ncr:1_{17AA73FE-59CA-4E23-8704-9F095BF795F3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Overview" sheetId="5" r:id="rId1"/>
    <sheet name="REF) Formula Fundamentals" sheetId="57" r:id="rId2"/>
    <sheet name="A0) Formula Elements Intro" sheetId="50" r:id="rId3"/>
    <sheet name="A1) Formula Elements" sheetId="51" r:id="rId4"/>
    <sheet name="A2) Syntax" sheetId="52" r:id="rId5"/>
    <sheet name="B3) Placeholders" sheetId="53" r:id="rId6"/>
    <sheet name="B4) Helper Columns" sheetId="54" r:id="rId7"/>
    <sheet name="B5) Help" sheetId="55" r:id="rId8"/>
    <sheet name="BONUS) Complex Formulas" sheetId="56" r:id="rId9"/>
    <sheet name="Lookup Values" sheetId="36" state="hidden" r:id="rId10"/>
  </sheets>
  <definedNames>
    <definedName name="Rng_Lkp_AnswerStatus_Bad">'Lookup Values'!$A$3</definedName>
    <definedName name="Rng_Lkp_AnswerStatus_Good">'Lookup Values'!$A$2</definedName>
    <definedName name="Rng_Lkp_FormulaElement">Tbl_Lkp_FormulaElement[Formula Element]</definedName>
    <definedName name="Rng_Lkp_YN">Tbl_Lkp_YN[YesNo]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7" l="1"/>
  <c r="C12" i="57"/>
  <c r="U17" i="56"/>
  <c r="U16" i="56"/>
  <c r="U15" i="56"/>
  <c r="U14" i="56"/>
  <c r="U13" i="56"/>
  <c r="U12" i="56"/>
  <c r="U11" i="56"/>
  <c r="U10" i="56"/>
  <c r="U9" i="56"/>
  <c r="U8" i="56"/>
  <c r="R17" i="56"/>
  <c r="R16" i="56"/>
  <c r="R15" i="56"/>
  <c r="R14" i="56"/>
  <c r="R13" i="56"/>
  <c r="R12" i="56"/>
  <c r="R11" i="56"/>
  <c r="R10" i="56"/>
  <c r="R9" i="56"/>
  <c r="R8" i="56"/>
  <c r="O17" i="56"/>
  <c r="O16" i="56"/>
  <c r="O15" i="56"/>
  <c r="O14" i="56"/>
  <c r="O13" i="56"/>
  <c r="O12" i="56"/>
  <c r="O11" i="56"/>
  <c r="O10" i="56"/>
  <c r="O9" i="56"/>
  <c r="O8" i="56"/>
  <c r="L17" i="56"/>
  <c r="L16" i="56"/>
  <c r="L15" i="56"/>
  <c r="L14" i="56"/>
  <c r="L13" i="56"/>
  <c r="L12" i="56"/>
  <c r="L11" i="56"/>
  <c r="L10" i="56"/>
  <c r="L9" i="56"/>
  <c r="L8" i="56"/>
  <c r="I17" i="56"/>
  <c r="I16" i="56"/>
  <c r="I15" i="56"/>
  <c r="I14" i="56"/>
  <c r="I13" i="56"/>
  <c r="I12" i="56"/>
  <c r="I11" i="56"/>
  <c r="I10" i="56"/>
  <c r="I9" i="56"/>
  <c r="I8" i="56"/>
  <c r="T17" i="56"/>
  <c r="T16" i="56"/>
  <c r="T15" i="56"/>
  <c r="T14" i="56"/>
  <c r="T13" i="56"/>
  <c r="T12" i="56"/>
  <c r="T11" i="56"/>
  <c r="T10" i="56"/>
  <c r="T9" i="56"/>
  <c r="T8" i="56"/>
  <c r="Q17" i="56"/>
  <c r="Q16" i="56"/>
  <c r="Q15" i="56"/>
  <c r="Q14" i="56"/>
  <c r="Q13" i="56"/>
  <c r="Q12" i="56"/>
  <c r="Q11" i="56"/>
  <c r="Q10" i="56"/>
  <c r="Q9" i="56"/>
  <c r="Q8" i="56"/>
  <c r="N17" i="56"/>
  <c r="N16" i="56"/>
  <c r="N15" i="56"/>
  <c r="N14" i="56"/>
  <c r="N13" i="56"/>
  <c r="N12" i="56"/>
  <c r="N11" i="56"/>
  <c r="N10" i="56"/>
  <c r="N9" i="56"/>
  <c r="N8" i="56"/>
  <c r="K17" i="56"/>
  <c r="K16" i="56"/>
  <c r="K15" i="56"/>
  <c r="K14" i="56"/>
  <c r="K13" i="56"/>
  <c r="K12" i="56"/>
  <c r="K11" i="56"/>
  <c r="K10" i="56"/>
  <c r="K9" i="56"/>
  <c r="K8" i="56"/>
  <c r="H17" i="56"/>
  <c r="H16" i="56"/>
  <c r="H15" i="56"/>
  <c r="H14" i="56"/>
  <c r="H13" i="56"/>
  <c r="H12" i="56"/>
  <c r="H11" i="56"/>
  <c r="H10" i="56"/>
  <c r="H9" i="56"/>
  <c r="H8" i="56"/>
  <c r="Z17" i="55"/>
  <c r="Z16" i="55"/>
  <c r="Z15" i="55"/>
  <c r="Z14" i="55"/>
  <c r="Z13" i="55"/>
  <c r="Z12" i="55"/>
  <c r="Z11" i="55"/>
  <c r="Z10" i="55"/>
  <c r="Z9" i="55"/>
  <c r="Z8" i="55"/>
  <c r="T17" i="55"/>
  <c r="T16" i="55"/>
  <c r="T15" i="55"/>
  <c r="T14" i="55"/>
  <c r="T13" i="55"/>
  <c r="T12" i="55"/>
  <c r="T11" i="55"/>
  <c r="T10" i="55"/>
  <c r="T9" i="55"/>
  <c r="T8" i="55"/>
  <c r="Q17" i="55"/>
  <c r="Q16" i="55"/>
  <c r="Q15" i="55"/>
  <c r="Q14" i="55"/>
  <c r="Q13" i="55"/>
  <c r="Q12" i="55"/>
  <c r="Q11" i="55"/>
  <c r="Q10" i="55"/>
  <c r="Q9" i="55"/>
  <c r="Q8" i="55"/>
  <c r="N17" i="55"/>
  <c r="N16" i="55"/>
  <c r="N15" i="55"/>
  <c r="N14" i="55"/>
  <c r="N13" i="55"/>
  <c r="N12" i="55"/>
  <c r="N11" i="55"/>
  <c r="N10" i="55"/>
  <c r="N9" i="55"/>
  <c r="N8" i="55"/>
  <c r="K17" i="55"/>
  <c r="K16" i="55"/>
  <c r="K15" i="55"/>
  <c r="K14" i="55"/>
  <c r="K13" i="55"/>
  <c r="K12" i="55"/>
  <c r="K11" i="55"/>
  <c r="K10" i="55"/>
  <c r="K9" i="55"/>
  <c r="K8" i="55"/>
  <c r="H17" i="55"/>
  <c r="H16" i="55"/>
  <c r="H15" i="55"/>
  <c r="H14" i="55"/>
  <c r="H13" i="55"/>
  <c r="H12" i="55"/>
  <c r="H11" i="55"/>
  <c r="H10" i="55"/>
  <c r="H9" i="55"/>
  <c r="H8" i="55"/>
  <c r="W17" i="55"/>
  <c r="W16" i="55"/>
  <c r="W15" i="55"/>
  <c r="W14" i="55"/>
  <c r="W13" i="55"/>
  <c r="W12" i="55"/>
  <c r="W11" i="55"/>
  <c r="W10" i="55"/>
  <c r="W9" i="55"/>
  <c r="W8" i="55"/>
  <c r="Y17" i="55"/>
  <c r="Y16" i="55"/>
  <c r="Y15" i="55"/>
  <c r="Y14" i="55"/>
  <c r="Y13" i="55"/>
  <c r="Y12" i="55"/>
  <c r="Y11" i="55"/>
  <c r="Y10" i="55"/>
  <c r="Y9" i="55"/>
  <c r="Y8" i="55"/>
  <c r="V17" i="55"/>
  <c r="V16" i="55"/>
  <c r="V15" i="55"/>
  <c r="V14" i="55"/>
  <c r="V13" i="55"/>
  <c r="V12" i="55"/>
  <c r="V11" i="55"/>
  <c r="V10" i="55"/>
  <c r="V9" i="55"/>
  <c r="V8" i="55"/>
  <c r="S17" i="55"/>
  <c r="S16" i="55"/>
  <c r="S15" i="55"/>
  <c r="S14" i="55"/>
  <c r="S13" i="55"/>
  <c r="S12" i="55"/>
  <c r="S11" i="55"/>
  <c r="S10" i="55"/>
  <c r="S9" i="55"/>
  <c r="S8" i="55"/>
  <c r="P17" i="55"/>
  <c r="P16" i="55"/>
  <c r="P15" i="55"/>
  <c r="P14" i="55"/>
  <c r="P13" i="55"/>
  <c r="P12" i="55"/>
  <c r="P11" i="55"/>
  <c r="P10" i="55"/>
  <c r="P9" i="55"/>
  <c r="P8" i="55"/>
  <c r="M17" i="55"/>
  <c r="M16" i="55"/>
  <c r="M15" i="55"/>
  <c r="M14" i="55"/>
  <c r="M13" i="55"/>
  <c r="M12" i="55"/>
  <c r="M11" i="55"/>
  <c r="M10" i="55"/>
  <c r="M9" i="55"/>
  <c r="M8" i="55"/>
  <c r="J17" i="55"/>
  <c r="J16" i="55"/>
  <c r="J15" i="55"/>
  <c r="J14" i="55"/>
  <c r="J13" i="55"/>
  <c r="J12" i="55"/>
  <c r="J11" i="55"/>
  <c r="J10" i="55"/>
  <c r="J9" i="55"/>
  <c r="J8" i="55"/>
  <c r="G17" i="55"/>
  <c r="G16" i="55"/>
  <c r="G15" i="55"/>
  <c r="G14" i="55"/>
  <c r="G13" i="55"/>
  <c r="G12" i="55"/>
  <c r="G11" i="55"/>
  <c r="G10" i="55"/>
  <c r="G9" i="55"/>
  <c r="G8" i="55"/>
  <c r="G17" i="54"/>
  <c r="J17" i="54"/>
  <c r="M17" i="54"/>
  <c r="P17" i="54"/>
  <c r="G16" i="54"/>
  <c r="J16" i="54"/>
  <c r="M16" i="54"/>
  <c r="P16" i="54"/>
  <c r="G15" i="54"/>
  <c r="J15" i="54"/>
  <c r="M15" i="54"/>
  <c r="P15" i="54"/>
  <c r="G14" i="54"/>
  <c r="J14" i="54"/>
  <c r="M14" i="54"/>
  <c r="P14" i="54"/>
  <c r="G13" i="54"/>
  <c r="J13" i="54"/>
  <c r="M13" i="54"/>
  <c r="P13" i="54"/>
  <c r="G12" i="54"/>
  <c r="J12" i="54"/>
  <c r="M12" i="54"/>
  <c r="P12" i="54"/>
  <c r="G11" i="54"/>
  <c r="J11" i="54"/>
  <c r="M11" i="54"/>
  <c r="P11" i="54"/>
  <c r="G10" i="54"/>
  <c r="J10" i="54"/>
  <c r="M10" i="54"/>
  <c r="P10" i="54"/>
  <c r="G9" i="54"/>
  <c r="J9" i="54"/>
  <c r="M9" i="54"/>
  <c r="P9" i="54"/>
  <c r="G8" i="54"/>
  <c r="J8" i="54"/>
  <c r="M8" i="54"/>
  <c r="P8" i="54"/>
  <c r="O17" i="54"/>
  <c r="O16" i="54"/>
  <c r="O15" i="54"/>
  <c r="O14" i="54"/>
  <c r="O13" i="54"/>
  <c r="O12" i="54"/>
  <c r="O11" i="54"/>
  <c r="O10" i="54"/>
  <c r="O9" i="54"/>
  <c r="O8" i="54"/>
  <c r="L17" i="54"/>
  <c r="L16" i="54"/>
  <c r="L15" i="54"/>
  <c r="L14" i="54"/>
  <c r="L13" i="54"/>
  <c r="L12" i="54"/>
  <c r="L11" i="54"/>
  <c r="L10" i="54"/>
  <c r="L9" i="54"/>
  <c r="L8" i="54"/>
  <c r="I17" i="54"/>
  <c r="I16" i="54"/>
  <c r="I15" i="54"/>
  <c r="I14" i="54"/>
  <c r="I13" i="54"/>
  <c r="I12" i="54"/>
  <c r="I11" i="54"/>
  <c r="I10" i="54"/>
  <c r="I9" i="54"/>
  <c r="I8" i="54"/>
  <c r="F17" i="54"/>
  <c r="F16" i="54"/>
  <c r="F15" i="54"/>
  <c r="F14" i="54"/>
  <c r="F13" i="54"/>
  <c r="F12" i="54"/>
  <c r="F11" i="54"/>
  <c r="F10" i="54"/>
  <c r="F9" i="54"/>
  <c r="F8" i="54"/>
  <c r="J17" i="53"/>
  <c r="J16" i="53"/>
  <c r="J15" i="53"/>
  <c r="J14" i="53"/>
  <c r="J13" i="53"/>
  <c r="J12" i="53"/>
  <c r="J11" i="53"/>
  <c r="J10" i="53"/>
  <c r="J9" i="53"/>
  <c r="J8" i="53"/>
  <c r="G17" i="53"/>
  <c r="G16" i="53"/>
  <c r="G15" i="53"/>
  <c r="G14" i="53"/>
  <c r="G13" i="53"/>
  <c r="G12" i="53"/>
  <c r="G11" i="53"/>
  <c r="G10" i="53"/>
  <c r="G9" i="53"/>
  <c r="G8" i="53"/>
  <c r="I17" i="53"/>
  <c r="I16" i="53"/>
  <c r="I15" i="53"/>
  <c r="I14" i="53"/>
  <c r="I13" i="53"/>
  <c r="I12" i="53"/>
  <c r="I11" i="53"/>
  <c r="I10" i="53"/>
  <c r="I9" i="53"/>
  <c r="I8" i="53"/>
  <c r="F17" i="53"/>
  <c r="F16" i="53"/>
  <c r="F15" i="53"/>
  <c r="F14" i="53"/>
  <c r="F13" i="53"/>
  <c r="F12" i="53"/>
  <c r="F11" i="53"/>
  <c r="F10" i="53"/>
  <c r="F9" i="53"/>
  <c r="F8" i="53"/>
  <c r="W8" i="52"/>
  <c r="T8" i="52"/>
  <c r="W17" i="52"/>
  <c r="W16" i="52"/>
  <c r="W15" i="52"/>
  <c r="W14" i="52"/>
  <c r="W13" i="52"/>
  <c r="W12" i="52"/>
  <c r="W11" i="52"/>
  <c r="W10" i="52"/>
  <c r="W9" i="52"/>
  <c r="T17" i="52"/>
  <c r="T16" i="52"/>
  <c r="T15" i="52"/>
  <c r="T14" i="52"/>
  <c r="T13" i="52"/>
  <c r="T12" i="52"/>
  <c r="T11" i="52"/>
  <c r="T10" i="52"/>
  <c r="T9" i="52"/>
  <c r="Q17" i="52"/>
  <c r="Q16" i="52"/>
  <c r="Q15" i="52"/>
  <c r="Q14" i="52"/>
  <c r="Q13" i="52"/>
  <c r="Q12" i="52"/>
  <c r="Q11" i="52"/>
  <c r="Q10" i="52"/>
  <c r="Q9" i="52"/>
  <c r="Q8" i="52"/>
  <c r="N17" i="52"/>
  <c r="N16" i="52"/>
  <c r="N15" i="52"/>
  <c r="N14" i="52"/>
  <c r="N13" i="52"/>
  <c r="N12" i="52"/>
  <c r="N11" i="52"/>
  <c r="N10" i="52"/>
  <c r="N9" i="52"/>
  <c r="N8" i="52"/>
  <c r="K17" i="52"/>
  <c r="K16" i="52"/>
  <c r="K15" i="52"/>
  <c r="K14" i="52"/>
  <c r="K13" i="52"/>
  <c r="K12" i="52"/>
  <c r="K11" i="52"/>
  <c r="K10" i="52"/>
  <c r="K9" i="52"/>
  <c r="K8" i="52"/>
  <c r="H17" i="52"/>
  <c r="H16" i="52"/>
  <c r="H15" i="52"/>
  <c r="H14" i="52"/>
  <c r="H13" i="52"/>
  <c r="H12" i="52"/>
  <c r="H11" i="52"/>
  <c r="H10" i="52"/>
  <c r="H9" i="52"/>
  <c r="H8" i="52"/>
  <c r="V17" i="52"/>
  <c r="V16" i="52"/>
  <c r="V15" i="52"/>
  <c r="V14" i="52"/>
  <c r="V13" i="52"/>
  <c r="V12" i="52"/>
  <c r="V11" i="52"/>
  <c r="V10" i="52"/>
  <c r="V9" i="52"/>
  <c r="V8" i="52"/>
  <c r="S17" i="52"/>
  <c r="S16" i="52"/>
  <c r="S15" i="52"/>
  <c r="S14" i="52"/>
  <c r="S13" i="52"/>
  <c r="S12" i="52"/>
  <c r="S11" i="52"/>
  <c r="S10" i="52"/>
  <c r="S9" i="52"/>
  <c r="S8" i="52"/>
  <c r="P17" i="52"/>
  <c r="P16" i="52"/>
  <c r="P15" i="52"/>
  <c r="P14" i="52"/>
  <c r="P13" i="52"/>
  <c r="P12" i="52"/>
  <c r="P11" i="52"/>
  <c r="P10" i="52"/>
  <c r="P9" i="52"/>
  <c r="P8" i="52"/>
  <c r="M17" i="52"/>
  <c r="M16" i="52"/>
  <c r="M15" i="52"/>
  <c r="M14" i="52"/>
  <c r="M13" i="52"/>
  <c r="M12" i="52"/>
  <c r="M11" i="52"/>
  <c r="M10" i="52"/>
  <c r="M9" i="52"/>
  <c r="M8" i="52"/>
  <c r="J17" i="52"/>
  <c r="J16" i="52"/>
  <c r="J15" i="52"/>
  <c r="J14" i="52"/>
  <c r="J13" i="52"/>
  <c r="J12" i="52"/>
  <c r="J11" i="52"/>
  <c r="J10" i="52"/>
  <c r="J9" i="52"/>
  <c r="J8" i="52"/>
  <c r="G17" i="52"/>
  <c r="G16" i="52"/>
  <c r="G15" i="52"/>
  <c r="G14" i="52"/>
  <c r="G13" i="52"/>
  <c r="G12" i="52"/>
  <c r="G11" i="52"/>
  <c r="G10" i="52"/>
  <c r="G9" i="52"/>
  <c r="G8" i="52"/>
  <c r="N15" i="51"/>
  <c r="N14" i="51"/>
  <c r="N13" i="51"/>
  <c r="N12" i="51"/>
  <c r="N11" i="51"/>
  <c r="N10" i="51"/>
  <c r="N9" i="51"/>
  <c r="N8" i="51"/>
  <c r="K15" i="51"/>
  <c r="K14" i="51"/>
  <c r="K13" i="51"/>
  <c r="K12" i="51"/>
  <c r="K11" i="51"/>
  <c r="K10" i="51"/>
  <c r="K9" i="51"/>
  <c r="K8" i="51"/>
  <c r="H15" i="51"/>
  <c r="H14" i="51"/>
  <c r="H13" i="51"/>
  <c r="H12" i="51"/>
  <c r="H11" i="51"/>
  <c r="H10" i="51"/>
  <c r="H9" i="51"/>
  <c r="H8" i="51"/>
  <c r="E15" i="51"/>
  <c r="E14" i="51"/>
  <c r="E13" i="51"/>
  <c r="E12" i="51"/>
  <c r="E11" i="51"/>
  <c r="E10" i="51"/>
  <c r="E9" i="51"/>
  <c r="E8" i="51"/>
  <c r="E11" i="50"/>
  <c r="E10" i="50"/>
  <c r="E9" i="50"/>
  <c r="E8" i="50"/>
  <c r="U5" i="56"/>
  <c r="T5" i="56"/>
  <c r="S5" i="56"/>
  <c r="R5" i="56"/>
  <c r="Q5" i="56"/>
  <c r="P5" i="56"/>
  <c r="O5" i="56"/>
  <c r="N5" i="56"/>
  <c r="M5" i="56"/>
  <c r="L5" i="56"/>
  <c r="K5" i="56"/>
  <c r="J5" i="56"/>
  <c r="I5" i="56"/>
  <c r="H5" i="56"/>
  <c r="G5" i="56"/>
  <c r="P5" i="55"/>
  <c r="Z5" i="55"/>
  <c r="T5" i="55"/>
  <c r="Q5" i="55"/>
  <c r="O5" i="55"/>
  <c r="N5" i="55"/>
  <c r="L5" i="55"/>
  <c r="K5" i="55"/>
  <c r="J5" i="55"/>
  <c r="H5" i="55"/>
  <c r="F5" i="55"/>
  <c r="I5" i="54"/>
  <c r="M5" i="54"/>
  <c r="J5" i="54"/>
  <c r="G5" i="54"/>
  <c r="E5" i="54"/>
  <c r="I5" i="53"/>
  <c r="F5" i="53"/>
  <c r="J5" i="53"/>
  <c r="G5" i="53"/>
  <c r="W5" i="52"/>
  <c r="T5" i="52"/>
  <c r="Q5" i="52"/>
  <c r="N5" i="52"/>
  <c r="K5" i="52"/>
  <c r="H5" i="52"/>
  <c r="F5" i="52"/>
  <c r="B15" i="51"/>
  <c r="B14" i="51"/>
  <c r="B13" i="51"/>
  <c r="B12" i="51"/>
  <c r="B11" i="51"/>
  <c r="B10" i="51"/>
  <c r="B9" i="51"/>
  <c r="B8" i="51"/>
  <c r="O5" i="51"/>
  <c r="M5" i="51"/>
  <c r="L5" i="51"/>
  <c r="J5" i="51"/>
  <c r="I5" i="51"/>
  <c r="G5" i="51"/>
  <c r="F5" i="51"/>
  <c r="D5" i="51"/>
  <c r="B11" i="50"/>
  <c r="B10" i="50"/>
  <c r="B9" i="50"/>
  <c r="B8" i="50"/>
  <c r="F5" i="50"/>
  <c r="D5" i="50"/>
  <c r="H6" i="56"/>
  <c r="K6" i="56"/>
  <c r="N6" i="56"/>
  <c r="Q6" i="56"/>
  <c r="T6" i="56"/>
  <c r="W5" i="55"/>
  <c r="P5" i="54"/>
  <c r="E5" i="51"/>
  <c r="E6" i="51"/>
  <c r="P6" i="55"/>
  <c r="M5" i="55"/>
  <c r="G5" i="55"/>
  <c r="G6" i="55"/>
  <c r="M6" i="55"/>
  <c r="I5" i="52"/>
  <c r="R5" i="52"/>
  <c r="U5" i="52"/>
  <c r="F5" i="54"/>
  <c r="F6" i="54"/>
  <c r="I5" i="55"/>
  <c r="J6" i="55"/>
  <c r="G5" i="52"/>
  <c r="G6" i="52"/>
  <c r="M5" i="52"/>
  <c r="S5" i="52"/>
  <c r="H5" i="53"/>
  <c r="I6" i="53"/>
  <c r="H5" i="54"/>
  <c r="I6" i="54"/>
  <c r="L5" i="54"/>
  <c r="K5" i="54"/>
  <c r="J5" i="52"/>
  <c r="J6" i="52"/>
  <c r="P5" i="52"/>
  <c r="V5" i="52"/>
  <c r="V6" i="52"/>
  <c r="O5" i="52"/>
  <c r="E5" i="53"/>
  <c r="E5" i="50"/>
  <c r="E6" i="50"/>
  <c r="B6" i="50"/>
  <c r="S6" i="52"/>
  <c r="K5" i="51"/>
  <c r="K6" i="51"/>
  <c r="L5" i="52"/>
  <c r="M6" i="52"/>
  <c r="H5" i="51"/>
  <c r="H6" i="51"/>
  <c r="N5" i="51"/>
  <c r="N6" i="51"/>
  <c r="B5" i="50"/>
  <c r="Y5" i="55"/>
  <c r="X5" i="55"/>
  <c r="Y6" i="55"/>
  <c r="S5" i="55"/>
  <c r="R5" i="55"/>
  <c r="L6" i="54"/>
  <c r="O5" i="54"/>
  <c r="N5" i="54"/>
  <c r="P6" i="52"/>
  <c r="B5" i="52"/>
  <c r="F6" i="53"/>
  <c r="B6" i="53"/>
  <c r="B6" i="51"/>
  <c r="B6" i="52"/>
  <c r="B5" i="51"/>
  <c r="O6" i="54"/>
  <c r="S6" i="55"/>
  <c r="B5" i="54"/>
  <c r="B6" i="54"/>
  <c r="B5" i="53"/>
  <c r="B5" i="56"/>
  <c r="B6" i="56"/>
  <c r="V5" i="55"/>
  <c r="U5" i="55"/>
  <c r="V6" i="55"/>
  <c r="B6" i="55"/>
  <c r="B5" i="55"/>
</calcChain>
</file>

<file path=xl/sharedStrings.xml><?xml version="1.0" encoding="utf-8"?>
<sst xmlns="http://schemas.openxmlformats.org/spreadsheetml/2006/main" count="410" uniqueCount="213">
  <si>
    <t>3 Proven Skills to Reclaim 45 Min a Day</t>
  </si>
  <si>
    <r>
      <rPr>
        <b/>
        <sz val="13"/>
        <color rgb="FF177390"/>
        <rFont val="Calibri"/>
        <family val="2"/>
      </rPr>
      <t>Memory Trick:</t>
    </r>
    <r>
      <rPr>
        <sz val="13"/>
        <color rgb="FF177390"/>
        <rFont val="Calibri"/>
        <family val="2"/>
      </rPr>
      <t xml:space="preserve"> FSPHH = "</t>
    </r>
    <r>
      <rPr>
        <b/>
        <u/>
        <sz val="13"/>
        <color rgb="FF177390"/>
        <rFont val="Calibri"/>
        <family val="2"/>
      </rPr>
      <t>F</t>
    </r>
    <r>
      <rPr>
        <sz val="13"/>
        <color rgb="FF177390"/>
        <rFont val="Calibri"/>
        <family val="2"/>
      </rPr>
      <t xml:space="preserve">ancy </t>
    </r>
    <r>
      <rPr>
        <b/>
        <u/>
        <sz val="13"/>
        <color rgb="FF177390"/>
        <rFont val="Calibri"/>
        <family val="2"/>
      </rPr>
      <t>S</t>
    </r>
    <r>
      <rPr>
        <sz val="13"/>
        <color rgb="FF177390"/>
        <rFont val="Calibri"/>
        <family val="2"/>
      </rPr>
      <t xml:space="preserve">tandard </t>
    </r>
    <r>
      <rPr>
        <b/>
        <u/>
        <sz val="13"/>
        <color rgb="FF177390"/>
        <rFont val="Calibri"/>
        <family val="2"/>
      </rPr>
      <t>P</t>
    </r>
    <r>
      <rPr>
        <sz val="13"/>
        <color rgb="FF177390"/>
        <rFont val="Calibri"/>
        <family val="2"/>
      </rPr>
      <t xml:space="preserve">ractice for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 xml:space="preserve">elping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>ippos"</t>
    </r>
  </si>
  <si>
    <t>Account ID</t>
  </si>
  <si>
    <t>Full Name</t>
  </si>
  <si>
    <t>Cory Gibes</t>
  </si>
  <si>
    <t>Wilda Giguere</t>
  </si>
  <si>
    <t>Natalie Fern</t>
  </si>
  <si>
    <t>Lisha Centini</t>
  </si>
  <si>
    <t>Start Year</t>
  </si>
  <si>
    <t>YEAR</t>
  </si>
  <si>
    <t>Start Year ANS</t>
  </si>
  <si>
    <t>ANSWER</t>
  </si>
  <si>
    <t>Answer Status</t>
  </si>
  <si>
    <t>Correct</t>
  </si>
  <si>
    <t>Wrong</t>
  </si>
  <si>
    <t>Start Month</t>
  </si>
  <si>
    <t>MONTH</t>
  </si>
  <si>
    <t>Start Month ANS</t>
  </si>
  <si>
    <t>Answer Status Q01</t>
  </si>
  <si>
    <t>Answer Status Q02</t>
  </si>
  <si>
    <t>Answer Status Q03</t>
  </si>
  <si>
    <t>DAY</t>
  </si>
  <si>
    <t>DATE</t>
  </si>
  <si>
    <t>Start Day</t>
  </si>
  <si>
    <t>3 Months After Start Date</t>
  </si>
  <si>
    <t>Start Day ANS</t>
  </si>
  <si>
    <t>Answer Status Q04</t>
  </si>
  <si>
    <t>3 Months After Start Date ANS</t>
  </si>
  <si>
    <t>% Attempted</t>
  </si>
  <si>
    <t>% Correct</t>
  </si>
  <si>
    <t>AVERAGE</t>
  </si>
  <si>
    <t>Answer Status Q05</t>
  </si>
  <si>
    <t>Answer Status Q06</t>
  </si>
  <si>
    <t>State</t>
  </si>
  <si>
    <t>NY</t>
  </si>
  <si>
    <t>CT</t>
  </si>
  <si>
    <t>NJ</t>
  </si>
  <si>
    <t>MA</t>
  </si>
  <si>
    <t>IN</t>
  </si>
  <si>
    <t>MD</t>
  </si>
  <si>
    <t>FL</t>
  </si>
  <si>
    <t>IF</t>
  </si>
  <si>
    <t>Y</t>
  </si>
  <si>
    <t>N</t>
  </si>
  <si>
    <t>Function(s)</t>
  </si>
  <si>
    <t>Formula Element</t>
  </si>
  <si>
    <t>Reference(s)</t>
  </si>
  <si>
    <t>Operator(s)</t>
  </si>
  <si>
    <t>Constant(s)</t>
  </si>
  <si>
    <t>ID</t>
  </si>
  <si>
    <t>B12</t>
  </si>
  <si>
    <t>&gt;=</t>
  </si>
  <si>
    <t>529</t>
  </si>
  <si>
    <t>Hint: "FROC!"</t>
  </si>
  <si>
    <t>Formula Excerpt</t>
  </si>
  <si>
    <t>Fill in Empty Cells (Gray Borders) with Correct Formula Element from Dropdown List</t>
  </si>
  <si>
    <t>Formula Element ANS</t>
  </si>
  <si>
    <t>Contains Function(s) Y/N</t>
  </si>
  <si>
    <t>Contains Reference(s) Y/N</t>
  </si>
  <si>
    <t>Contains Operator(s) Y/N</t>
  </si>
  <si>
    <t>Contains Constant(s) Y/N</t>
  </si>
  <si>
    <t>YesNo</t>
  </si>
  <si>
    <t>=SUM($A$1:A20)</t>
  </si>
  <si>
    <t>=T2+T1000</t>
  </si>
  <si>
    <t>=100^V8</t>
  </si>
  <si>
    <t>=G6</t>
  </si>
  <si>
    <t>=300</t>
  </si>
  <si>
    <t>Contains Function(s) Y/N ANS</t>
  </si>
  <si>
    <t>Contains Reference(s) Y/N ANS</t>
  </si>
  <si>
    <t>Contains Operator(s) Y/N ANS</t>
  </si>
  <si>
    <t>Contains Constant(s) Y/N ANS</t>
  </si>
  <si>
    <t>Formula Example</t>
  </si>
  <si>
    <t>=ISTEXT(EXACT("Blue","Red"))</t>
  </si>
  <si>
    <t>=IF(A1&gt;100,"Approve","Deny")</t>
  </si>
  <si>
    <t>=IF(5=5, 20&lt;&gt;$F$5, W9 &amp; M2)</t>
  </si>
  <si>
    <t>% Change (Y2 - Y1) / Y1</t>
  </si>
  <si>
    <t>-, /, (, and )</t>
  </si>
  <si>
    <t>^</t>
  </si>
  <si>
    <t>% Change (Y2 - Y1) / Y1 ANS</t>
  </si>
  <si>
    <t>&lt;=</t>
  </si>
  <si>
    <t>Is Y1 Less Than or Equal to Y2</t>
  </si>
  <si>
    <t>Is Y1 Less Than or Equal to Y2 ANS</t>
  </si>
  <si>
    <t>Is Y1 Equal to Y2</t>
  </si>
  <si>
    <t>=</t>
  </si>
  <si>
    <t>Is Y1 Equal to Y2 ANS</t>
  </si>
  <si>
    <t>Is Y1 Not Equal to Y2</t>
  </si>
  <si>
    <t>&lt;&gt;</t>
  </si>
  <si>
    <t>&amp;</t>
  </si>
  <si>
    <t>Is Y1 Not Equal to Y2 ANS</t>
  </si>
  <si>
    <t>Account ID: Full Name</t>
  </si>
  <si>
    <t>Account ID: Full Name ANS</t>
  </si>
  <si>
    <t>A1) Formula Elements</t>
  </si>
  <si>
    <t>B3) Placeholders</t>
  </si>
  <si>
    <t>A2) Syntax</t>
  </si>
  <si>
    <t>Member Dues Year 1</t>
  </si>
  <si>
    <t>Member Dues Year 2</t>
  </si>
  <si>
    <t>Member Dues Y1^2</t>
  </si>
  <si>
    <t>A0) Formula Elements Intro</t>
  </si>
  <si>
    <t>B5) Help</t>
  </si>
  <si>
    <t>B4) Helper Columns</t>
  </si>
  <si>
    <t>Is State "NY" ("blah true" or "blah false")</t>
  </si>
  <si>
    <t>Is State "NY" ("blah true" or "blah false") ANS</t>
  </si>
  <si>
    <t>Q#</t>
  </si>
  <si>
    <t>Member Start Date</t>
  </si>
  <si>
    <t>Elvera Benim</t>
  </si>
  <si>
    <t>Carma Heusen</t>
  </si>
  <si>
    <t>Malinda Hoc</t>
  </si>
  <si>
    <t>Danica Brusch</t>
  </si>
  <si>
    <t>Tammy Ward</t>
  </si>
  <si>
    <t>Arlene Klus</t>
  </si>
  <si>
    <t>Answer Status Q07</t>
  </si>
  <si>
    <t>TEXT</t>
  </si>
  <si>
    <t>Start Weekday ("DDD")</t>
  </si>
  <si>
    <t>Start Weekday ("DDD") ANS</t>
  </si>
  <si>
    <t>Start Month ("MMM")</t>
  </si>
  <si>
    <t>Start Month ("MMM") ANS</t>
  </si>
  <si>
    <t>Start Day ("D")</t>
  </si>
  <si>
    <t>Start Day ("D") ANS</t>
  </si>
  <si>
    <t>Start Year ("YYYY")</t>
  </si>
  <si>
    <t>Start Year ("YYYY") ANS</t>
  </si>
  <si>
    <t>CONCAT</t>
  </si>
  <si>
    <r>
      <t xml:space="preserve">1. </t>
    </r>
    <r>
      <rPr>
        <b/>
        <u/>
        <sz val="13"/>
        <color rgb="FF636568"/>
        <rFont val="Calibri"/>
        <family val="2"/>
      </rPr>
      <t>F</t>
    </r>
    <r>
      <rPr>
        <sz val="13"/>
        <color rgb="FF636568"/>
        <rFont val="Calibri"/>
        <family val="2"/>
      </rPr>
      <t>ormulas Vs. Functions and FROC (the 4 possible elements of a formula).</t>
    </r>
  </si>
  <si>
    <r>
      <t xml:space="preserve">2. </t>
    </r>
    <r>
      <rPr>
        <b/>
        <u/>
        <sz val="13"/>
        <color rgb="FF636568"/>
        <rFont val="Calibri"/>
        <family val="2"/>
      </rPr>
      <t>S</t>
    </r>
    <r>
      <rPr>
        <sz val="13"/>
        <color rgb="FF636568"/>
        <rFont val="Calibri"/>
        <family val="2"/>
      </rPr>
      <t>yntax - Learn the language of formulas (grammar, punctuation, and vocabulary).</t>
    </r>
  </si>
  <si>
    <r>
      <t xml:space="preserve">3. </t>
    </r>
    <r>
      <rPr>
        <b/>
        <u/>
        <sz val="13"/>
        <color rgb="FF636568"/>
        <rFont val="Calibri"/>
        <family val="2"/>
      </rPr>
      <t>P</t>
    </r>
    <r>
      <rPr>
        <sz val="13"/>
        <color rgb="FF636568"/>
        <rFont val="Calibri"/>
        <family val="2"/>
      </rPr>
      <t>laceholders - Save formula progress and eliminate 80% of errors.</t>
    </r>
  </si>
  <si>
    <r>
      <t xml:space="preserve">4.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elper Columns - Simplify complex formulas.</t>
    </r>
  </si>
  <si>
    <t>Member Dues Y1^2 ANS</t>
  </si>
  <si>
    <t>Fill in Empty Cells (Gray Borders) with Correct Formulas [Expand Hidden Columns for ANSWERS]</t>
  </si>
  <si>
    <t>Fill in Empty Cells (Gray Borders) with Correct Answers [Expand Hidden Columns for ANSWERS]</t>
  </si>
  <si>
    <t>Is State "NY" (If true, show Account ID: Full Name. If false, show Account ID-State)</t>
  </si>
  <si>
    <t>Is State "NY" (If true, show Account ID: Full Name. If false, show Account ID-State) ANS</t>
  </si>
  <si>
    <t>Module 3 - Formula Fundamentals: 5 Missing Keys to Formula Proficiency</t>
  </si>
  <si>
    <t>Full Start Date ("DDD, MMM D, YYYY")</t>
  </si>
  <si>
    <t>Full Start Date ("DDD, MMM D, YYYY") ANS</t>
  </si>
  <si>
    <t>Full Start Date ("DDD, MMM D, YYYY") using Q1-4</t>
  </si>
  <si>
    <t>Full Start Date ("DDD, MMM D, YYYY") using Q1-4 ANS</t>
  </si>
  <si>
    <t>EDATE</t>
  </si>
  <si>
    <t>9 Months After Member Start Date</t>
  </si>
  <si>
    <t>9 Months After Member Start Date ANS</t>
  </si>
  <si>
    <r>
      <t xml:space="preserve">5.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 - Leverage the ExcelShir Help Hierarchy ("BIPE").</t>
    </r>
  </si>
  <si>
    <t>BONUS) Complex Formulas</t>
  </si>
  <si>
    <t>Member Dues</t>
  </si>
  <si>
    <t>First Letter of State</t>
  </si>
  <si>
    <t>LEFT</t>
  </si>
  <si>
    <t>Did Member start before 12/1/13 (T/F)</t>
  </si>
  <si>
    <t>Does State Start with "N" (T/F)</t>
  </si>
  <si>
    <t>Single Formula - If Member started before 12/1/13, show "Too early". Otherwise, if State starts with the letter "N", show double the Member Dues. Otherwise, show Memer Dues.</t>
  </si>
  <si>
    <t>Single Formula - If Member started before 12/1/13, show "Too early". Otherwise, if State starts with the letter "N", show double the Member Dues. Otherwise, show Memer Dues. ANS</t>
  </si>
  <si>
    <t>Using Helper Columns - If Member started before 12/1/13, show "Too early". Otherwise, if State starts with the letter "N", show double the Member Dues. Otherwise, show Memer Dues.</t>
  </si>
  <si>
    <t>Did Member start before 12/1/13 (T/F) ANS</t>
  </si>
  <si>
    <t>First Letter of State ANS</t>
  </si>
  <si>
    <t>Does State Start with "N" (T/F) ANS</t>
  </si>
  <si>
    <t>Using Helper Columns - If Member started before 12/1/13, show "Too early". Otherwise, if State starts with the letter "N", show double the Member Dues. Otherwise, show Memer Dues. ANS</t>
  </si>
  <si>
    <t>BONUS: Complex Formulas</t>
  </si>
  <si>
    <t>Excel Cornerstones Master Class</t>
  </si>
  <si>
    <t>REF) Formula Fundamentals</t>
  </si>
  <si>
    <t>Five Missing Keys to Formula Proficiency</t>
  </si>
  <si>
    <t>Formula Vs. Function</t>
  </si>
  <si>
    <r>
      <rPr>
        <b/>
        <sz val="13"/>
        <color rgb="FF636568"/>
        <rFont val="Calibri"/>
        <family val="2"/>
      </rPr>
      <t xml:space="preserve">Formula </t>
    </r>
    <r>
      <rPr>
        <sz val="13"/>
        <color rgb="FF636568"/>
        <rFont val="Calibri"/>
        <family val="2"/>
      </rPr>
      <t>= an expression which performs any calculation within a spreadsheet.</t>
    </r>
  </si>
  <si>
    <r>
      <rPr>
        <b/>
        <sz val="13"/>
        <color rgb="FF636568"/>
        <rFont val="Calibri"/>
        <family val="2"/>
      </rPr>
      <t xml:space="preserve">Function </t>
    </r>
    <r>
      <rPr>
        <sz val="13"/>
        <color rgb="FF636568"/>
        <rFont val="Calibri"/>
        <family val="2"/>
      </rPr>
      <t>= a predefined type of calculation within a spreadsheet.</t>
    </r>
  </si>
  <si>
    <t>Syntax (Building blocks to speak the language of Excel Formulas)</t>
  </si>
  <si>
    <t>Arithmetic Operators</t>
  </si>
  <si>
    <t>Comparison Operators</t>
  </si>
  <si>
    <t>Other Symbols</t>
  </si>
  <si>
    <t>+</t>
  </si>
  <si>
    <t>plus</t>
  </si>
  <si>
    <t>&lt;</t>
  </si>
  <si>
    <t>less than</t>
  </si>
  <si>
    <t>,</t>
  </si>
  <si>
    <t>comma</t>
  </si>
  <si>
    <t>must be used to separate arguments within a function</t>
  </si>
  <si>
    <t>-</t>
  </si>
  <si>
    <t>minus</t>
  </si>
  <si>
    <t>&gt;</t>
  </si>
  <si>
    <t>greater than</t>
  </si>
  <si>
    <t>( and )</t>
  </si>
  <si>
    <t>parentheses</t>
  </si>
  <si>
    <t>must be used with every single function</t>
  </si>
  <si>
    <t>*</t>
  </si>
  <si>
    <t>multiply</t>
  </si>
  <si>
    <t>less than or equal to</t>
  </si>
  <si>
    <t>can also be used to force order of operations (PEMDAS)</t>
  </si>
  <si>
    <t>divide</t>
  </si>
  <si>
    <t>greater than or equal to</t>
  </si>
  <si>
    <t>" and "</t>
  </si>
  <si>
    <t>double quotes</t>
  </si>
  <si>
    <t>must be used to reference text inside of a formula</t>
  </si>
  <si>
    <t>exponent</t>
  </si>
  <si>
    <t>equal to</t>
  </si>
  <si>
    <t>$</t>
  </si>
  <si>
    <t>dollar sign</t>
  </si>
  <si>
    <t>can be used to anchor a cell reference (when formula is copied and pasted)</t>
  </si>
  <si>
    <t>NOT equal to</t>
  </si>
  <si>
    <t>ampersand</t>
  </si>
  <si>
    <t>concatenates or joins characters together</t>
  </si>
  <si>
    <t>:</t>
  </si>
  <si>
    <t>colon</t>
  </si>
  <si>
    <t>must be used to indicate a range of cells (i.e. A1:A5 means A1 through A5)</t>
  </si>
  <si>
    <t>apostrophe</t>
  </si>
  <si>
    <t>can be used in front of a formula to show formula text (instead of calculating)</t>
  </si>
  <si>
    <t>Placeholders (Save formulas as ou go with temp values like "blah")</t>
  </si>
  <si>
    <t>Example: =IF(5+5=10,”blah true”,”blah false”)</t>
  </si>
  <si>
    <t>Helper Columns (Simplify calculations into bite-sized chunks)</t>
  </si>
  <si>
    <t>Example: Year, Month, Day, and THEN use the DATE function</t>
  </si>
  <si>
    <t>Help - Leverage the ExcelShir Help Hierarchy</t>
  </si>
  <si>
    <t>a)</t>
  </si>
  <si>
    <r>
      <rPr>
        <b/>
        <u/>
        <sz val="13"/>
        <color rgb="FF636568"/>
        <rFont val="Calibri"/>
        <family val="2"/>
      </rPr>
      <t>B</t>
    </r>
    <r>
      <rPr>
        <sz val="13"/>
        <color rgb="FF636568"/>
        <rFont val="Calibri"/>
        <family val="2"/>
      </rPr>
      <t>uilt-In help articles</t>
    </r>
  </si>
  <si>
    <t>b)</t>
  </si>
  <si>
    <r>
      <rPr>
        <b/>
        <u/>
        <sz val="13"/>
        <color rgb="FF636568"/>
        <rFont val="Calibri"/>
        <family val="2"/>
      </rPr>
      <t>I</t>
    </r>
    <r>
      <rPr>
        <sz val="13"/>
        <color rgb="FF636568"/>
        <rFont val="Calibri"/>
        <family val="2"/>
      </rPr>
      <t>nternet (i.e. online forums)</t>
    </r>
  </si>
  <si>
    <t>c)</t>
  </si>
  <si>
    <r>
      <rPr>
        <b/>
        <u/>
        <sz val="13"/>
        <color rgb="FF636568"/>
        <rFont val="Calibri"/>
        <family val="2"/>
      </rPr>
      <t>P</t>
    </r>
    <r>
      <rPr>
        <sz val="13"/>
        <color rgb="FF636568"/>
        <rFont val="Calibri"/>
        <family val="2"/>
      </rPr>
      <t>hone a friend or colleague</t>
    </r>
  </si>
  <si>
    <t>d)</t>
  </si>
  <si>
    <r>
      <rPr>
        <b/>
        <u/>
        <sz val="13"/>
        <color rgb="FF636568"/>
        <rFont val="Calibri"/>
        <family val="2"/>
      </rPr>
      <t>E</t>
    </r>
    <r>
      <rPr>
        <sz val="13"/>
        <color rgb="FF636568"/>
        <rFont val="Calibri"/>
        <family val="2"/>
      </rPr>
      <t>xpert - find an expert (e.g. clarity.fm)</t>
    </r>
  </si>
  <si>
    <r>
      <rPr>
        <b/>
        <sz val="13"/>
        <color rgb="FF177390"/>
        <rFont val="Calibri"/>
        <family val="2"/>
      </rPr>
      <t>Memory Trick:</t>
    </r>
    <r>
      <rPr>
        <sz val="13"/>
        <color rgb="FF177390"/>
        <rFont val="Calibri"/>
        <family val="2"/>
      </rPr>
      <t xml:space="preserve"> "Need help? Type </t>
    </r>
    <r>
      <rPr>
        <b/>
        <u/>
        <sz val="13"/>
        <color rgb="FF177390"/>
        <rFont val="Calibri"/>
        <family val="2"/>
      </rPr>
      <t>BIPE</t>
    </r>
    <r>
      <rPr>
        <sz val="13"/>
        <color rgb="FF177390"/>
        <rFont val="Calibri"/>
        <family val="2"/>
      </rPr>
      <t>!")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</si>
</sst>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"/>
    <numFmt numFmtId="165" formatCode="mm/dd/yy;@"/>
    <numFmt numFmtId="166" formatCode="&quot;$&quot;#,##0.00"/>
    <numFmt numFmtId="167" formatCode="m/d/yy;@"/>
  </numFmts>
  <fonts count="32" x14ac:knownFonts="1">
    <font>
      <sz val="11"/>
      <color theme="1"/>
      <name val="Calibri"/>
      <family val="2"/>
    </font>
    <font>
      <sz val="11"/>
      <color theme="0" tint="-0.3499862666707357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7030A0"/>
      <name val="Calibri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theme="1" tint="0.24994659260841701"/>
      <name val="Calibri"/>
      <family val="2"/>
      <scheme val="minor"/>
    </font>
    <font>
      <sz val="11"/>
      <color rgb="FF636568"/>
      <name val="Calibri"/>
      <family val="2"/>
    </font>
    <font>
      <sz val="36"/>
      <color rgb="FF636568"/>
      <name val="Calibri"/>
      <family val="2"/>
    </font>
    <font>
      <sz val="20"/>
      <color rgb="FF636568"/>
      <name val="Calibri"/>
      <family val="2"/>
    </font>
    <font>
      <sz val="16"/>
      <color rgb="FF636568"/>
      <name val="Calibri"/>
      <family val="2"/>
    </font>
    <font>
      <sz val="13"/>
      <color rgb="FF636568"/>
      <name val="Calibri"/>
      <family val="2"/>
    </font>
    <font>
      <b/>
      <sz val="16"/>
      <color rgb="FF636568"/>
      <name val="Calibri"/>
      <family val="2"/>
    </font>
    <font>
      <b/>
      <u/>
      <sz val="13"/>
      <color rgb="FF636568"/>
      <name val="Calibri"/>
      <family val="2"/>
    </font>
    <font>
      <sz val="13"/>
      <color rgb="FF177390"/>
      <name val="Calibri"/>
      <family val="2"/>
    </font>
    <font>
      <b/>
      <sz val="13"/>
      <color rgb="FF177390"/>
      <name val="Calibri"/>
      <family val="2"/>
    </font>
    <font>
      <b/>
      <u/>
      <sz val="13"/>
      <color rgb="FF177390"/>
      <name val="Calibri"/>
      <family val="2"/>
    </font>
    <font>
      <i/>
      <sz val="14"/>
      <color rgb="FF636568"/>
      <name val="Calibri"/>
      <family val="2"/>
    </font>
    <font>
      <b/>
      <sz val="11"/>
      <color theme="1"/>
      <name val="Calibri"/>
      <family val="2"/>
    </font>
    <font>
      <b/>
      <i/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11"/>
      <color rgb="FF7F7F7F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3"/>
      <color rgb="FF636568"/>
      <name val="Calibri"/>
      <family val="2"/>
    </font>
    <font>
      <b/>
      <u/>
      <sz val="11"/>
      <color rgb="FF636568"/>
      <name val="Calibri"/>
      <family val="2"/>
    </font>
    <font>
      <b/>
      <sz val="11"/>
      <color rgb="FF63656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40B4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8E908F"/>
        <bgColor indexed="64"/>
      </patternFill>
    </fill>
    <fill>
      <patternFill patternType="solid">
        <fgColor rgb="FFFFD101"/>
        <bgColor indexed="64"/>
      </patternFill>
    </fill>
    <fill>
      <patternFill patternType="solid">
        <fgColor rgb="FFFFEB9C"/>
      </patternFill>
    </fill>
    <fill>
      <patternFill patternType="solid">
        <fgColor rgb="FF2297D4"/>
        <bgColor indexed="64"/>
      </patternFill>
    </fill>
    <fill>
      <patternFill patternType="solid">
        <fgColor rgb="FFEE332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EBFEF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theme="0" tint="-0.14996795556505021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theme="0" tint="-0.34998626667073579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 tint="-0.34998626667073579"/>
      </left>
      <right/>
      <top/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 style="thin">
        <color theme="0" tint="-0.34998626667073579"/>
      </left>
      <right/>
      <top/>
      <bottom style="thin">
        <color theme="8"/>
      </bottom>
      <diagonal/>
    </border>
    <border>
      <left/>
      <right/>
      <top/>
      <bottom style="thin">
        <color theme="9"/>
      </bottom>
      <diagonal/>
    </border>
    <border>
      <left style="thin">
        <color theme="0" tint="-0.34998626667073579"/>
      </left>
      <right/>
      <top/>
      <bottom style="thin">
        <color theme="9"/>
      </bottom>
      <diagonal/>
    </border>
    <border>
      <left/>
      <right/>
      <top/>
      <bottom style="thin">
        <color theme="5"/>
      </bottom>
      <diagonal/>
    </border>
    <border>
      <left style="thin">
        <color theme="0" tint="-0.34998626667073579"/>
      </left>
      <right/>
      <top/>
      <bottom style="thin">
        <color theme="5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34998626667073579"/>
      </left>
      <right/>
      <top/>
      <bottom style="thin">
        <color theme="1"/>
      </bottom>
      <diagonal/>
    </border>
  </borders>
  <cellStyleXfs count="21">
    <xf numFmtId="0" fontId="0" fillId="0" borderId="0"/>
    <xf numFmtId="9" fontId="9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5" fillId="0" borderId="1" applyNumberFormat="0" applyFill="0" applyAlignment="0">
      <protection locked="0"/>
    </xf>
    <xf numFmtId="0" fontId="3" fillId="0" borderId="0" applyNumberFormat="0" applyFill="0" applyBorder="0" applyAlignment="0"/>
    <xf numFmtId="0" fontId="11" fillId="0" borderId="0" applyNumberFormat="0" applyFill="0" applyBorder="0" applyAlignment="0"/>
    <xf numFmtId="0" fontId="1" fillId="0" borderId="0" applyNumberFormat="0" applyFill="0" applyBorder="0" applyAlignment="0"/>
    <xf numFmtId="164" fontId="4" fillId="0" borderId="0" applyNumberFormat="0" applyFill="0" applyBorder="0" applyAlignment="0" applyProtection="0">
      <alignment horizontal="right"/>
    </xf>
    <xf numFmtId="10" fontId="6" fillId="0" borderId="0" applyNumberFormat="0" applyFill="0" applyBorder="0" applyAlignment="0" applyProtection="0"/>
    <xf numFmtId="0" fontId="7" fillId="0" borderId="0" applyNumberFormat="0" applyFill="0" applyBorder="0" applyAlignment="0"/>
    <xf numFmtId="0" fontId="8" fillId="0" borderId="1" applyNumberFormat="0" applyFill="0" applyAlignment="0">
      <protection locked="0"/>
    </xf>
    <xf numFmtId="0" fontId="2" fillId="2" borderId="0" applyNumberFormat="0" applyBorder="0" applyAlignment="0"/>
    <xf numFmtId="0" fontId="2" fillId="9" borderId="0" applyNumberFormat="0" applyBorder="0" applyAlignment="0"/>
    <xf numFmtId="0" fontId="2" fillId="6" borderId="0" applyNumberFormat="0" applyBorder="0" applyAlignment="0"/>
    <xf numFmtId="0" fontId="2" fillId="3" borderId="0" applyNumberFormat="0" applyBorder="0" applyAlignment="0"/>
    <xf numFmtId="0" fontId="10" fillId="7" borderId="0" applyNumberFormat="0" applyBorder="0" applyAlignment="0"/>
    <xf numFmtId="0" fontId="2" fillId="10" borderId="0" applyNumberFormat="0" applyBorder="0" applyAlignment="0"/>
    <xf numFmtId="0" fontId="2" fillId="11" borderId="0" applyNumberFormat="0" applyBorder="0" applyAlignment="0"/>
    <xf numFmtId="0" fontId="26" fillId="0" borderId="0" applyNumberFormat="0" applyFill="0" applyBorder="0" applyAlignment="0" applyProtection="0"/>
  </cellStyleXfs>
  <cellXfs count="267">
    <xf numFmtId="0" fontId="0" fillId="0" borderId="0" xfId="0"/>
    <xf numFmtId="0" fontId="12" fillId="12" borderId="0" xfId="0" applyFont="1" applyFill="1"/>
    <xf numFmtId="0" fontId="13" fillId="12" borderId="0" xfId="0" applyFont="1" applyFill="1"/>
    <xf numFmtId="0" fontId="14" fillId="12" borderId="0" xfId="0" applyFont="1" applyFill="1"/>
    <xf numFmtId="0" fontId="15" fillId="12" borderId="0" xfId="0" applyFont="1" applyFill="1"/>
    <xf numFmtId="0" fontId="16" fillId="12" borderId="0" xfId="0" applyFont="1" applyFill="1"/>
    <xf numFmtId="0" fontId="17" fillId="12" borderId="0" xfId="0" applyFont="1" applyFill="1"/>
    <xf numFmtId="0" fontId="19" fillId="12" borderId="0" xfId="0" applyFont="1" applyFill="1"/>
    <xf numFmtId="0" fontId="0" fillId="12" borderId="0" xfId="0" applyFill="1"/>
    <xf numFmtId="0" fontId="22" fillId="12" borderId="0" xfId="0" applyFont="1" applyFill="1"/>
    <xf numFmtId="0" fontId="0" fillId="13" borderId="0" xfId="0" applyFill="1"/>
    <xf numFmtId="0" fontId="23" fillId="13" borderId="0" xfId="0" applyFont="1" applyFill="1" applyAlignment="1">
      <alignment horizontal="right"/>
    </xf>
    <xf numFmtId="0" fontId="0" fillId="13" borderId="0" xfId="0" applyFill="1" applyAlignment="1">
      <alignment horizontal="center"/>
    </xf>
    <xf numFmtId="0" fontId="24" fillId="2" borderId="0" xfId="13" applyFont="1" applyAlignment="1">
      <alignment horizontal="right"/>
    </xf>
    <xf numFmtId="0" fontId="5" fillId="0" borderId="1" xfId="5" applyAlignment="1">
      <alignment horizontal="center"/>
      <protection locked="0"/>
    </xf>
    <xf numFmtId="0" fontId="0" fillId="0" borderId="2" xfId="0" applyBorder="1" applyAlignment="1">
      <alignment wrapText="1"/>
    </xf>
    <xf numFmtId="0" fontId="0" fillId="13" borderId="4" xfId="0" applyFill="1" applyBorder="1" applyAlignment="1">
      <alignment horizontal="center"/>
    </xf>
    <xf numFmtId="9" fontId="4" fillId="13" borderId="0" xfId="9" applyNumberFormat="1" applyFill="1" applyAlignment="1">
      <alignment horizontal="center"/>
    </xf>
    <xf numFmtId="0" fontId="0" fillId="13" borderId="4" xfId="0" applyFill="1" applyBorder="1" applyAlignment="1">
      <alignment horizontal="left"/>
    </xf>
    <xf numFmtId="0" fontId="24" fillId="2" borderId="0" xfId="13" applyFont="1" applyAlignment="1">
      <alignment horizontal="left"/>
    </xf>
    <xf numFmtId="165" fontId="4" fillId="0" borderId="0" xfId="9" applyNumberFormat="1" applyAlignment="1">
      <alignment horizontal="left"/>
    </xf>
    <xf numFmtId="0" fontId="23" fillId="13" borderId="5" xfId="0" applyFont="1" applyFill="1" applyBorder="1"/>
    <xf numFmtId="0" fontId="1" fillId="13" borderId="4" xfId="8" applyFill="1" applyBorder="1" applyAlignment="1">
      <alignment horizontal="center"/>
    </xf>
    <xf numFmtId="0" fontId="1" fillId="13" borderId="0" xfId="8" applyFill="1" applyBorder="1" applyAlignment="1">
      <alignment horizontal="center"/>
    </xf>
    <xf numFmtId="9" fontId="4" fillId="13" borderId="3" xfId="9" applyNumberFormat="1" applyFill="1" applyBorder="1" applyAlignment="1">
      <alignment horizontal="center"/>
    </xf>
    <xf numFmtId="0" fontId="4" fillId="0" borderId="0" xfId="9" applyNumberFormat="1" applyAlignment="1">
      <alignment horizontal="left"/>
    </xf>
    <xf numFmtId="0" fontId="23" fillId="13" borderId="0" xfId="0" applyFont="1" applyFill="1"/>
    <xf numFmtId="0" fontId="24" fillId="2" borderId="0" xfId="13" applyFont="1" applyAlignment="1">
      <alignment horizontal="center"/>
    </xf>
    <xf numFmtId="0" fontId="5" fillId="0" borderId="6" xfId="5" applyBorder="1">
      <protection locked="0"/>
    </xf>
    <xf numFmtId="0" fontId="5" fillId="0" borderId="6" xfId="5" applyBorder="1" applyAlignment="1">
      <alignment horizontal="center"/>
      <protection locked="0"/>
    </xf>
    <xf numFmtId="0" fontId="0" fillId="0" borderId="2" xfId="0" applyBorder="1" applyAlignment="1">
      <alignment horizontal="center" wrapText="1"/>
    </xf>
    <xf numFmtId="0" fontId="5" fillId="0" borderId="7" xfId="5" applyFill="1" applyBorder="1">
      <protection locked="0"/>
    </xf>
    <xf numFmtId="0" fontId="15" fillId="12" borderId="0" xfId="0" applyFont="1" applyFill="1" applyAlignment="1">
      <alignment horizontal="left" indent="21"/>
    </xf>
    <xf numFmtId="0" fontId="22" fillId="12" borderId="0" xfId="0" applyFont="1" applyFill="1" applyAlignment="1">
      <alignment horizontal="left" indent="21"/>
    </xf>
    <xf numFmtId="0" fontId="26" fillId="13" borderId="4" xfId="20" applyFill="1" applyBorder="1" applyAlignment="1">
      <alignment horizontal="left"/>
    </xf>
    <xf numFmtId="0" fontId="0" fillId="0" borderId="0" xfId="0" applyAlignment="1">
      <alignment wrapText="1"/>
    </xf>
    <xf numFmtId="0" fontId="5" fillId="0" borderId="7" xfId="5" applyFill="1" applyBorder="1" applyAlignment="1">
      <alignment horizontal="center"/>
      <protection locked="0"/>
    </xf>
    <xf numFmtId="0" fontId="0" fillId="13" borderId="4" xfId="0" applyFill="1" applyBorder="1"/>
    <xf numFmtId="0" fontId="0" fillId="13" borderId="0" xfId="0" quotePrefix="1" applyFill="1"/>
    <xf numFmtId="9" fontId="0" fillId="13" borderId="0" xfId="0" applyNumberFormat="1" applyFill="1" applyAlignment="1">
      <alignment horizontal="center"/>
    </xf>
    <xf numFmtId="0" fontId="15" fillId="12" borderId="0" xfId="0" applyFont="1" applyFill="1" applyAlignment="1">
      <alignment horizontal="left" indent="29"/>
    </xf>
    <xf numFmtId="0" fontId="22" fillId="12" borderId="0" xfId="0" applyFont="1" applyFill="1" applyAlignment="1">
      <alignment horizontal="left" indent="29"/>
    </xf>
    <xf numFmtId="0" fontId="0" fillId="13" borderId="4" xfId="0" quotePrefix="1" applyFill="1" applyBorder="1" applyAlignment="1">
      <alignment horizontal="center"/>
    </xf>
    <xf numFmtId="0" fontId="15" fillId="12" borderId="0" xfId="0" applyFont="1" applyFill="1" applyAlignment="1">
      <alignment horizontal="left" indent="27"/>
    </xf>
    <xf numFmtId="0" fontId="22" fillId="12" borderId="0" xfId="0" applyFont="1" applyFill="1" applyAlignment="1">
      <alignment horizontal="left" indent="27"/>
    </xf>
    <xf numFmtId="0" fontId="0" fillId="13" borderId="0" xfId="0" applyFill="1" applyAlignment="1">
      <alignment horizontal="left"/>
    </xf>
    <xf numFmtId="0" fontId="15" fillId="12" borderId="0" xfId="0" applyFont="1" applyFill="1" applyAlignment="1">
      <alignment horizontal="left" indent="33"/>
    </xf>
    <xf numFmtId="0" fontId="22" fillId="12" borderId="0" xfId="0" applyFont="1" applyFill="1" applyAlignment="1">
      <alignment horizontal="left" indent="33"/>
    </xf>
    <xf numFmtId="0" fontId="15" fillId="12" borderId="0" xfId="0" applyFont="1" applyFill="1" applyAlignment="1">
      <alignment horizontal="left" indent="24"/>
    </xf>
    <xf numFmtId="0" fontId="22" fillId="12" borderId="0" xfId="0" applyFont="1" applyFill="1" applyAlignment="1">
      <alignment horizontal="left" indent="24"/>
    </xf>
    <xf numFmtId="0" fontId="23" fillId="13" borderId="3" xfId="0" applyFont="1" applyFill="1" applyBorder="1"/>
    <xf numFmtId="0" fontId="15" fillId="12" borderId="0" xfId="0" applyFont="1" applyFill="1" applyAlignment="1">
      <alignment horizontal="left" indent="31"/>
    </xf>
    <xf numFmtId="0" fontId="22" fillId="12" borderId="0" xfId="0" applyFont="1" applyFill="1" applyAlignment="1">
      <alignment horizontal="left" indent="31"/>
    </xf>
    <xf numFmtId="0" fontId="15" fillId="12" borderId="0" xfId="0" applyFont="1" applyFill="1" applyAlignment="1">
      <alignment horizontal="left"/>
    </xf>
    <xf numFmtId="0" fontId="22" fillId="12" borderId="0" xfId="0" applyFont="1" applyFill="1" applyAlignment="1">
      <alignment horizontal="left"/>
    </xf>
    <xf numFmtId="14" fontId="0" fillId="12" borderId="0" xfId="0" applyNumberFormat="1" applyFill="1"/>
    <xf numFmtId="167" fontId="0" fillId="13" borderId="4" xfId="0" applyNumberFormat="1" applyFill="1" applyBorder="1" applyAlignment="1">
      <alignment horizontal="left"/>
    </xf>
    <xf numFmtId="167" fontId="0" fillId="13" borderId="4" xfId="0" applyNumberFormat="1" applyFill="1" applyBorder="1" applyAlignment="1">
      <alignment horizontal="center"/>
    </xf>
    <xf numFmtId="0" fontId="2" fillId="14" borderId="0" xfId="0" applyFont="1" applyFill="1" applyAlignment="1">
      <alignment wrapText="1"/>
    </xf>
    <xf numFmtId="0" fontId="2" fillId="14" borderId="4" xfId="0" applyFont="1" applyFill="1" applyBorder="1" applyAlignment="1">
      <alignment horizontal="left" wrapText="1"/>
    </xf>
    <xf numFmtId="0" fontId="24" fillId="6" borderId="0" xfId="15" applyFont="1" applyBorder="1" applyAlignment="1">
      <alignment horizontal="center" wrapText="1"/>
    </xf>
    <xf numFmtId="0" fontId="24" fillId="2" borderId="0" xfId="13" applyFont="1" applyBorder="1" applyAlignment="1">
      <alignment horizontal="left" wrapText="1"/>
    </xf>
    <xf numFmtId="0" fontId="27" fillId="15" borderId="8" xfId="0" applyFont="1" applyFill="1" applyBorder="1" applyAlignment="1">
      <alignment horizontal="left"/>
    </xf>
    <xf numFmtId="49" fontId="27" fillId="15" borderId="8" xfId="0" applyNumberFormat="1" applyFont="1" applyFill="1" applyBorder="1" applyAlignment="1">
      <alignment horizontal="left"/>
    </xf>
    <xf numFmtId="0" fontId="5" fillId="15" borderId="11" xfId="5" applyFill="1" applyBorder="1" applyAlignment="1">
      <alignment horizontal="left"/>
      <protection locked="0"/>
    </xf>
    <xf numFmtId="0" fontId="28" fillId="15" borderId="12" xfId="0" applyFont="1" applyFill="1" applyBorder="1" applyAlignment="1">
      <alignment horizontal="center"/>
    </xf>
    <xf numFmtId="0" fontId="4" fillId="15" borderId="8" xfId="9" applyNumberFormat="1" applyFill="1" applyBorder="1" applyAlignment="1">
      <alignment horizontal="left"/>
    </xf>
    <xf numFmtId="0" fontId="27" fillId="0" borderId="0" xfId="0" applyFont="1" applyAlignment="1">
      <alignment horizontal="left"/>
    </xf>
    <xf numFmtId="49" fontId="27" fillId="0" borderId="0" xfId="0" applyNumberFormat="1" applyFont="1" applyAlignment="1">
      <alignment horizontal="left"/>
    </xf>
    <xf numFmtId="0" fontId="5" fillId="0" borderId="13" xfId="5" applyBorder="1" applyAlignment="1">
      <alignment horizontal="left"/>
      <protection locked="0"/>
    </xf>
    <xf numFmtId="0" fontId="28" fillId="0" borderId="14" xfId="0" applyFont="1" applyBorder="1" applyAlignment="1">
      <alignment horizontal="center"/>
    </xf>
    <xf numFmtId="0" fontId="27" fillId="15" borderId="0" xfId="0" applyFont="1" applyFill="1" applyAlignment="1">
      <alignment horizontal="left"/>
    </xf>
    <xf numFmtId="49" fontId="27" fillId="15" borderId="0" xfId="0" applyNumberFormat="1" applyFont="1" applyFill="1" applyAlignment="1">
      <alignment horizontal="left"/>
    </xf>
    <xf numFmtId="0" fontId="5" fillId="15" borderId="13" xfId="5" applyFill="1" applyBorder="1" applyAlignment="1">
      <alignment horizontal="left"/>
      <protection locked="0"/>
    </xf>
    <xf numFmtId="0" fontId="28" fillId="15" borderId="14" xfId="0" applyFont="1" applyFill="1" applyBorder="1" applyAlignment="1">
      <alignment horizontal="center"/>
    </xf>
    <xf numFmtId="0" fontId="4" fillId="15" borderId="0" xfId="9" applyNumberFormat="1" applyFill="1" applyAlignment="1">
      <alignment horizontal="left"/>
    </xf>
    <xf numFmtId="0" fontId="27" fillId="0" borderId="9" xfId="0" applyFont="1" applyBorder="1" applyAlignment="1">
      <alignment horizontal="left"/>
    </xf>
    <xf numFmtId="49" fontId="27" fillId="0" borderId="9" xfId="0" applyNumberFormat="1" applyFont="1" applyBorder="1" applyAlignment="1">
      <alignment horizontal="left"/>
    </xf>
    <xf numFmtId="0" fontId="5" fillId="0" borderId="15" xfId="5" applyBorder="1" applyAlignment="1">
      <alignment horizontal="left"/>
      <protection locked="0"/>
    </xf>
    <xf numFmtId="0" fontId="28" fillId="0" borderId="16" xfId="0" applyFont="1" applyBorder="1" applyAlignment="1">
      <alignment horizontal="center"/>
    </xf>
    <xf numFmtId="0" fontId="4" fillId="0" borderId="0" xfId="9" applyNumberFormat="1" applyBorder="1" applyAlignment="1">
      <alignment horizontal="left"/>
    </xf>
    <xf numFmtId="0" fontId="2" fillId="14" borderId="4" xfId="0" applyFont="1" applyFill="1" applyBorder="1" applyAlignment="1">
      <alignment horizontal="center" wrapText="1"/>
    </xf>
    <xf numFmtId="0" fontId="24" fillId="2" borderId="0" xfId="13" applyFont="1" applyBorder="1" applyAlignment="1">
      <alignment horizontal="center" wrapText="1"/>
    </xf>
    <xf numFmtId="0" fontId="5" fillId="15" borderId="11" xfId="5" applyFill="1" applyBorder="1" applyAlignment="1">
      <alignment horizontal="center"/>
      <protection locked="0"/>
    </xf>
    <xf numFmtId="0" fontId="4" fillId="15" borderId="8" xfId="9" applyNumberFormat="1" applyFill="1" applyBorder="1" applyAlignment="1">
      <alignment horizontal="center"/>
    </xf>
    <xf numFmtId="0" fontId="5" fillId="0" borderId="13" xfId="5" applyBorder="1" applyAlignment="1">
      <alignment horizontal="center"/>
      <protection locked="0"/>
    </xf>
    <xf numFmtId="0" fontId="4" fillId="0" borderId="0" xfId="9" applyNumberFormat="1" applyBorder="1" applyAlignment="1">
      <alignment horizontal="center"/>
    </xf>
    <xf numFmtId="0" fontId="5" fillId="15" borderId="13" xfId="5" applyFill="1" applyBorder="1" applyAlignment="1">
      <alignment horizontal="center"/>
      <protection locked="0"/>
    </xf>
    <xf numFmtId="0" fontId="4" fillId="15" borderId="0" xfId="9" applyNumberFormat="1" applyFill="1" applyBorder="1" applyAlignment="1">
      <alignment horizontal="center"/>
    </xf>
    <xf numFmtId="0" fontId="5" fillId="0" borderId="15" xfId="5" applyBorder="1" applyAlignment="1">
      <alignment horizontal="center"/>
      <protection locked="0"/>
    </xf>
    <xf numFmtId="0" fontId="4" fillId="0" borderId="9" xfId="9" applyNumberFormat="1" applyBorder="1" applyAlignment="1">
      <alignment horizontal="center"/>
    </xf>
    <xf numFmtId="0" fontId="2" fillId="16" borderId="0" xfId="0" applyFont="1" applyFill="1" applyAlignment="1">
      <alignment wrapText="1"/>
    </xf>
    <xf numFmtId="0" fontId="2" fillId="16" borderId="0" xfId="0" applyFont="1" applyFill="1" applyAlignment="1">
      <alignment horizontal="right" wrapText="1"/>
    </xf>
    <xf numFmtId="0" fontId="2" fillId="16" borderId="4" xfId="0" applyFont="1" applyFill="1" applyBorder="1" applyAlignment="1">
      <alignment horizontal="right" wrapText="1"/>
    </xf>
    <xf numFmtId="0" fontId="24" fillId="2" borderId="0" xfId="13" applyFont="1" applyBorder="1" applyAlignment="1">
      <alignment horizontal="right" wrapText="1"/>
    </xf>
    <xf numFmtId="0" fontId="2" fillId="16" borderId="4" xfId="0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left" wrapText="1"/>
    </xf>
    <xf numFmtId="0" fontId="27" fillId="17" borderId="8" xfId="0" applyFont="1" applyFill="1" applyBorder="1" applyAlignment="1">
      <alignment horizontal="left"/>
    </xf>
    <xf numFmtId="165" fontId="27" fillId="17" borderId="8" xfId="0" applyNumberFormat="1" applyFont="1" applyFill="1" applyBorder="1" applyAlignment="1">
      <alignment horizontal="left"/>
    </xf>
    <xf numFmtId="164" fontId="27" fillId="17" borderId="8" xfId="0" applyNumberFormat="1" applyFont="1" applyFill="1" applyBorder="1" applyAlignment="1">
      <alignment horizontal="right"/>
    </xf>
    <xf numFmtId="9" fontId="5" fillId="17" borderId="11" xfId="5" applyNumberFormat="1" applyFill="1" applyBorder="1" applyAlignment="1">
      <alignment horizontal="right"/>
      <protection locked="0"/>
    </xf>
    <xf numFmtId="0" fontId="28" fillId="17" borderId="12" xfId="0" applyFont="1" applyFill="1" applyBorder="1" applyAlignment="1">
      <alignment horizontal="center"/>
    </xf>
    <xf numFmtId="166" fontId="4" fillId="17" borderId="8" xfId="9" applyNumberFormat="1" applyFill="1" applyBorder="1" applyAlignment="1">
      <alignment horizontal="right"/>
    </xf>
    <xf numFmtId="164" fontId="5" fillId="17" borderId="11" xfId="5" applyNumberFormat="1" applyFill="1" applyBorder="1" applyAlignment="1">
      <alignment horizontal="right"/>
      <protection locked="0"/>
    </xf>
    <xf numFmtId="164" fontId="4" fillId="17" borderId="8" xfId="9" applyNumberFormat="1" applyFill="1" applyBorder="1" applyAlignment="1"/>
    <xf numFmtId="3" fontId="5" fillId="17" borderId="11" xfId="5" applyNumberFormat="1" applyFill="1" applyBorder="1" applyAlignment="1">
      <alignment horizontal="center"/>
      <protection locked="0"/>
    </xf>
    <xf numFmtId="0" fontId="4" fillId="17" borderId="8" xfId="9" applyNumberFormat="1" applyFill="1" applyBorder="1" applyAlignment="1"/>
    <xf numFmtId="3" fontId="4" fillId="17" borderId="8" xfId="9" applyNumberFormat="1" applyFill="1" applyBorder="1" applyAlignment="1">
      <alignment horizontal="center"/>
    </xf>
    <xf numFmtId="3" fontId="5" fillId="17" borderId="17" xfId="5" applyNumberFormat="1" applyFill="1" applyBorder="1" applyAlignment="1">
      <alignment horizontal="center"/>
      <protection locked="0"/>
    </xf>
    <xf numFmtId="0" fontId="28" fillId="17" borderId="18" xfId="0" applyFont="1" applyFill="1" applyBorder="1" applyAlignment="1">
      <alignment horizontal="center"/>
    </xf>
    <xf numFmtId="3" fontId="4" fillId="17" borderId="19" xfId="9" applyNumberFormat="1" applyFill="1" applyBorder="1" applyAlignment="1">
      <alignment horizontal="center"/>
    </xf>
    <xf numFmtId="3" fontId="5" fillId="17" borderId="17" xfId="5" applyNumberFormat="1" applyFill="1" applyBorder="1" applyAlignment="1">
      <alignment horizontal="left"/>
      <protection locked="0"/>
    </xf>
    <xf numFmtId="3" fontId="4" fillId="17" borderId="19" xfId="9" applyNumberFormat="1" applyFill="1" applyBorder="1" applyAlignment="1">
      <alignment horizontal="left"/>
    </xf>
    <xf numFmtId="165" fontId="27" fillId="0" borderId="0" xfId="0" applyNumberFormat="1" applyFont="1" applyAlignment="1">
      <alignment horizontal="left"/>
    </xf>
    <xf numFmtId="164" fontId="27" fillId="0" borderId="0" xfId="0" applyNumberFormat="1" applyFont="1" applyAlignment="1">
      <alignment horizontal="right"/>
    </xf>
    <xf numFmtId="9" fontId="5" fillId="0" borderId="13" xfId="5" applyNumberFormat="1" applyBorder="1" applyAlignment="1">
      <alignment horizontal="right"/>
      <protection locked="0"/>
    </xf>
    <xf numFmtId="166" fontId="4" fillId="0" borderId="0" xfId="9" applyNumberFormat="1" applyAlignment="1">
      <alignment horizontal="right"/>
    </xf>
    <xf numFmtId="164" fontId="5" fillId="0" borderId="13" xfId="5" applyNumberFormat="1" applyBorder="1" applyAlignment="1">
      <alignment horizontal="right"/>
      <protection locked="0"/>
    </xf>
    <xf numFmtId="164" fontId="4" fillId="0" borderId="0" xfId="9" applyNumberFormat="1" applyAlignment="1"/>
    <xf numFmtId="3" fontId="5" fillId="0" borderId="13" xfId="5" applyNumberFormat="1" applyBorder="1" applyAlignment="1">
      <alignment horizontal="center"/>
      <protection locked="0"/>
    </xf>
    <xf numFmtId="0" fontId="4" fillId="0" borderId="0" xfId="9" applyNumberFormat="1" applyAlignment="1"/>
    <xf numFmtId="3" fontId="4" fillId="0" borderId="0" xfId="9" applyNumberFormat="1" applyAlignment="1">
      <alignment horizontal="center"/>
    </xf>
    <xf numFmtId="3" fontId="5" fillId="0" borderId="13" xfId="5" applyNumberFormat="1" applyBorder="1" applyAlignment="1">
      <alignment horizontal="left"/>
      <protection locked="0"/>
    </xf>
    <xf numFmtId="3" fontId="4" fillId="0" borderId="0" xfId="9" applyNumberFormat="1" applyAlignment="1">
      <alignment horizontal="left"/>
    </xf>
    <xf numFmtId="0" fontId="27" fillId="17" borderId="0" xfId="0" applyFont="1" applyFill="1" applyAlignment="1">
      <alignment horizontal="left"/>
    </xf>
    <xf numFmtId="165" fontId="27" fillId="17" borderId="0" xfId="0" applyNumberFormat="1" applyFont="1" applyFill="1" applyAlignment="1">
      <alignment horizontal="left"/>
    </xf>
    <xf numFmtId="164" fontId="27" fillId="17" borderId="0" xfId="0" applyNumberFormat="1" applyFont="1" applyFill="1" applyAlignment="1">
      <alignment horizontal="right"/>
    </xf>
    <xf numFmtId="9" fontId="5" fillId="17" borderId="13" xfId="5" applyNumberFormat="1" applyFill="1" applyBorder="1" applyAlignment="1">
      <alignment horizontal="right"/>
      <protection locked="0"/>
    </xf>
    <xf numFmtId="0" fontId="28" fillId="17" borderId="14" xfId="0" applyFont="1" applyFill="1" applyBorder="1" applyAlignment="1">
      <alignment horizontal="center"/>
    </xf>
    <xf numFmtId="166" fontId="4" fillId="17" borderId="0" xfId="9" applyNumberFormat="1" applyFill="1" applyAlignment="1">
      <alignment horizontal="right"/>
    </xf>
    <xf numFmtId="164" fontId="5" fillId="17" borderId="13" xfId="5" applyNumberFormat="1" applyFill="1" applyBorder="1" applyAlignment="1">
      <alignment horizontal="right"/>
      <protection locked="0"/>
    </xf>
    <xf numFmtId="164" fontId="4" fillId="17" borderId="0" xfId="9" applyNumberFormat="1" applyFill="1" applyAlignment="1"/>
    <xf numFmtId="3" fontId="5" fillId="17" borderId="13" xfId="5" applyNumberFormat="1" applyFill="1" applyBorder="1" applyAlignment="1">
      <alignment horizontal="center"/>
      <protection locked="0"/>
    </xf>
    <xf numFmtId="0" fontId="4" fillId="17" borderId="0" xfId="9" applyNumberFormat="1" applyFill="1" applyAlignment="1"/>
    <xf numFmtId="3" fontId="4" fillId="17" borderId="0" xfId="9" applyNumberFormat="1" applyFill="1" applyAlignment="1">
      <alignment horizontal="center"/>
    </xf>
    <xf numFmtId="3" fontId="5" fillId="17" borderId="13" xfId="5" applyNumberFormat="1" applyFill="1" applyBorder="1" applyAlignment="1">
      <alignment horizontal="left"/>
      <protection locked="0"/>
    </xf>
    <xf numFmtId="3" fontId="4" fillId="17" borderId="0" xfId="9" applyNumberFormat="1" applyFill="1" applyAlignment="1">
      <alignment horizontal="left"/>
    </xf>
    <xf numFmtId="0" fontId="27" fillId="0" borderId="10" xfId="0" applyFont="1" applyBorder="1" applyAlignment="1">
      <alignment horizontal="left"/>
    </xf>
    <xf numFmtId="165" fontId="27" fillId="0" borderId="10" xfId="0" applyNumberFormat="1" applyFont="1" applyBorder="1" applyAlignment="1">
      <alignment horizontal="left"/>
    </xf>
    <xf numFmtId="164" fontId="27" fillId="0" borderId="10" xfId="0" applyNumberFormat="1" applyFont="1" applyBorder="1" applyAlignment="1">
      <alignment horizontal="right"/>
    </xf>
    <xf numFmtId="9" fontId="5" fillId="0" borderId="15" xfId="5" applyNumberFormat="1" applyBorder="1" applyAlignment="1">
      <alignment horizontal="right"/>
      <protection locked="0"/>
    </xf>
    <xf numFmtId="0" fontId="28" fillId="0" borderId="20" xfId="0" applyFont="1" applyBorder="1" applyAlignment="1">
      <alignment horizontal="center"/>
    </xf>
    <xf numFmtId="166" fontId="4" fillId="0" borderId="10" xfId="9" applyNumberFormat="1" applyBorder="1" applyAlignment="1">
      <alignment horizontal="right"/>
    </xf>
    <xf numFmtId="164" fontId="5" fillId="0" borderId="15" xfId="5" applyNumberFormat="1" applyBorder="1" applyAlignment="1">
      <alignment horizontal="right"/>
      <protection locked="0"/>
    </xf>
    <xf numFmtId="164" fontId="4" fillId="0" borderId="10" xfId="9" applyNumberFormat="1" applyBorder="1" applyAlignment="1"/>
    <xf numFmtId="3" fontId="5" fillId="0" borderId="15" xfId="5" applyNumberFormat="1" applyBorder="1" applyAlignment="1">
      <alignment horizontal="center"/>
      <protection locked="0"/>
    </xf>
    <xf numFmtId="0" fontId="4" fillId="0" borderId="10" xfId="9" applyNumberFormat="1" applyBorder="1" applyAlignment="1"/>
    <xf numFmtId="3" fontId="4" fillId="0" borderId="10" xfId="9" applyNumberFormat="1" applyBorder="1" applyAlignment="1">
      <alignment horizontal="center"/>
    </xf>
    <xf numFmtId="3" fontId="5" fillId="0" borderId="15" xfId="5" applyNumberFormat="1" applyBorder="1" applyAlignment="1">
      <alignment horizontal="left"/>
      <protection locked="0"/>
    </xf>
    <xf numFmtId="3" fontId="4" fillId="0" borderId="0" xfId="9" applyNumberFormat="1" applyBorder="1" applyAlignment="1">
      <alignment horizontal="left"/>
    </xf>
    <xf numFmtId="0" fontId="2" fillId="18" borderId="0" xfId="0" applyFont="1" applyFill="1" applyAlignment="1">
      <alignment wrapText="1"/>
    </xf>
    <xf numFmtId="0" fontId="2" fillId="18" borderId="4" xfId="0" applyFont="1" applyFill="1" applyBorder="1" applyAlignment="1">
      <alignment horizontal="left" wrapText="1"/>
    </xf>
    <xf numFmtId="0" fontId="27" fillId="19" borderId="8" xfId="0" applyFont="1" applyFill="1" applyBorder="1" applyAlignment="1">
      <alignment horizontal="left"/>
    </xf>
    <xf numFmtId="165" fontId="27" fillId="19" borderId="8" xfId="0" applyNumberFormat="1" applyFont="1" applyFill="1" applyBorder="1" applyAlignment="1">
      <alignment horizontal="left"/>
    </xf>
    <xf numFmtId="0" fontId="5" fillId="19" borderId="11" xfId="5" applyNumberFormat="1" applyFill="1" applyBorder="1" applyAlignment="1">
      <alignment horizontal="left"/>
      <protection locked="0"/>
    </xf>
    <xf numFmtId="0" fontId="28" fillId="19" borderId="12" xfId="0" applyFont="1" applyFill="1" applyBorder="1" applyAlignment="1">
      <alignment horizontal="center"/>
    </xf>
    <xf numFmtId="0" fontId="4" fillId="19" borderId="8" xfId="9" applyNumberFormat="1" applyFill="1" applyBorder="1" applyAlignment="1">
      <alignment horizontal="left"/>
    </xf>
    <xf numFmtId="0" fontId="5" fillId="0" borderId="13" xfId="5" applyNumberFormat="1" applyBorder="1" applyAlignment="1">
      <alignment horizontal="left"/>
      <protection locked="0"/>
    </xf>
    <xf numFmtId="0" fontId="27" fillId="19" borderId="0" xfId="0" applyFont="1" applyFill="1" applyAlignment="1">
      <alignment horizontal="left"/>
    </xf>
    <xf numFmtId="165" fontId="27" fillId="19" borderId="0" xfId="0" applyNumberFormat="1" applyFont="1" applyFill="1" applyAlignment="1">
      <alignment horizontal="left"/>
    </xf>
    <xf numFmtId="0" fontId="5" fillId="19" borderId="13" xfId="5" applyNumberFormat="1" applyFill="1" applyBorder="1" applyAlignment="1">
      <alignment horizontal="left"/>
      <protection locked="0"/>
    </xf>
    <xf numFmtId="0" fontId="28" fillId="19" borderId="14" xfId="0" applyFont="1" applyFill="1" applyBorder="1" applyAlignment="1">
      <alignment horizontal="center"/>
    </xf>
    <xf numFmtId="0" fontId="4" fillId="19" borderId="0" xfId="9" applyNumberFormat="1" applyFill="1" applyAlignment="1">
      <alignment horizontal="left"/>
    </xf>
    <xf numFmtId="0" fontId="27" fillId="0" borderId="21" xfId="0" applyFont="1" applyBorder="1" applyAlignment="1">
      <alignment horizontal="left"/>
    </xf>
    <xf numFmtId="165" fontId="27" fillId="0" borderId="21" xfId="0" applyNumberFormat="1" applyFont="1" applyBorder="1" applyAlignment="1">
      <alignment horizontal="left"/>
    </xf>
    <xf numFmtId="0" fontId="5" fillId="0" borderId="15" xfId="5" applyNumberFormat="1" applyBorder="1" applyAlignment="1">
      <alignment horizontal="left"/>
      <protection locked="0"/>
    </xf>
    <xf numFmtId="0" fontId="28" fillId="0" borderId="22" xfId="0" applyFont="1" applyBorder="1" applyAlignment="1">
      <alignment horizontal="center"/>
    </xf>
    <xf numFmtId="0" fontId="4" fillId="0" borderId="21" xfId="9" applyNumberFormat="1" applyBorder="1" applyAlignment="1">
      <alignment horizontal="left"/>
    </xf>
    <xf numFmtId="0" fontId="2" fillId="20" borderId="0" xfId="0" applyFont="1" applyFill="1" applyAlignment="1">
      <alignment wrapText="1"/>
    </xf>
    <xf numFmtId="0" fontId="2" fillId="20" borderId="4" xfId="0" applyFont="1" applyFill="1" applyBorder="1" applyAlignment="1">
      <alignment horizontal="left" wrapText="1"/>
    </xf>
    <xf numFmtId="0" fontId="27" fillId="21" borderId="8" xfId="0" applyFont="1" applyFill="1" applyBorder="1" applyAlignment="1">
      <alignment horizontal="left"/>
    </xf>
    <xf numFmtId="165" fontId="27" fillId="21" borderId="8" xfId="0" applyNumberFormat="1" applyFont="1" applyFill="1" applyBorder="1" applyAlignment="1">
      <alignment horizontal="left"/>
    </xf>
    <xf numFmtId="0" fontId="5" fillId="21" borderId="11" xfId="5" applyFill="1" applyBorder="1" applyAlignment="1">
      <alignment horizontal="left"/>
      <protection locked="0"/>
    </xf>
    <xf numFmtId="0" fontId="28" fillId="21" borderId="12" xfId="0" applyFont="1" applyFill="1" applyBorder="1" applyAlignment="1">
      <alignment horizontal="center"/>
    </xf>
    <xf numFmtId="0" fontId="4" fillId="21" borderId="8" xfId="9" applyNumberFormat="1" applyFill="1" applyBorder="1" applyAlignment="1">
      <alignment horizontal="left"/>
    </xf>
    <xf numFmtId="165" fontId="5" fillId="21" borderId="11" xfId="5" applyNumberFormat="1" applyFill="1" applyBorder="1" applyAlignment="1">
      <alignment horizontal="left"/>
      <protection locked="0"/>
    </xf>
    <xf numFmtId="165" fontId="4" fillId="21" borderId="8" xfId="9" applyNumberFormat="1" applyFill="1" applyBorder="1" applyAlignment="1">
      <alignment horizontal="left"/>
    </xf>
    <xf numFmtId="165" fontId="5" fillId="0" borderId="13" xfId="5" applyNumberFormat="1" applyBorder="1" applyAlignment="1">
      <alignment horizontal="left"/>
      <protection locked="0"/>
    </xf>
    <xf numFmtId="0" fontId="27" fillId="21" borderId="0" xfId="0" applyFont="1" applyFill="1" applyAlignment="1">
      <alignment horizontal="left"/>
    </xf>
    <xf numFmtId="165" fontId="27" fillId="21" borderId="0" xfId="0" applyNumberFormat="1" applyFont="1" applyFill="1" applyAlignment="1">
      <alignment horizontal="left"/>
    </xf>
    <xf numFmtId="0" fontId="5" fillId="21" borderId="13" xfId="5" applyFill="1" applyBorder="1" applyAlignment="1">
      <alignment horizontal="left"/>
      <protection locked="0"/>
    </xf>
    <xf numFmtId="0" fontId="28" fillId="21" borderId="14" xfId="0" applyFont="1" applyFill="1" applyBorder="1" applyAlignment="1">
      <alignment horizontal="center"/>
    </xf>
    <xf numFmtId="0" fontId="4" fillId="21" borderId="0" xfId="9" applyNumberFormat="1" applyFill="1" applyAlignment="1">
      <alignment horizontal="left"/>
    </xf>
    <xf numFmtId="165" fontId="5" fillId="21" borderId="13" xfId="5" applyNumberFormat="1" applyFill="1" applyBorder="1" applyAlignment="1">
      <alignment horizontal="left"/>
      <protection locked="0"/>
    </xf>
    <xf numFmtId="165" fontId="4" fillId="21" borderId="0" xfId="9" applyNumberFormat="1" applyFill="1" applyAlignment="1">
      <alignment horizontal="left"/>
    </xf>
    <xf numFmtId="0" fontId="27" fillId="0" borderId="23" xfId="0" applyFont="1" applyBorder="1" applyAlignment="1">
      <alignment horizontal="left"/>
    </xf>
    <xf numFmtId="165" fontId="27" fillId="0" borderId="23" xfId="0" applyNumberFormat="1" applyFont="1" applyBorder="1" applyAlignment="1">
      <alignment horizontal="left"/>
    </xf>
    <xf numFmtId="0" fontId="28" fillId="0" borderId="24" xfId="0" applyFont="1" applyBorder="1" applyAlignment="1">
      <alignment horizontal="center"/>
    </xf>
    <xf numFmtId="0" fontId="4" fillId="0" borderId="23" xfId="9" applyNumberFormat="1" applyBorder="1" applyAlignment="1">
      <alignment horizontal="left"/>
    </xf>
    <xf numFmtId="165" fontId="5" fillId="0" borderId="15" xfId="5" applyNumberFormat="1" applyBorder="1" applyAlignment="1">
      <alignment horizontal="left"/>
      <protection locked="0"/>
    </xf>
    <xf numFmtId="165" fontId="4" fillId="0" borderId="0" xfId="9" applyNumberFormat="1" applyBorder="1" applyAlignment="1">
      <alignment horizontal="left"/>
    </xf>
    <xf numFmtId="0" fontId="2" fillId="22" borderId="0" xfId="0" applyFont="1" applyFill="1" applyAlignment="1">
      <alignment wrapText="1"/>
    </xf>
    <xf numFmtId="0" fontId="2" fillId="22" borderId="0" xfId="0" applyFont="1" applyFill="1" applyAlignment="1">
      <alignment horizontal="left" wrapText="1"/>
    </xf>
    <xf numFmtId="0" fontId="2" fillId="22" borderId="4" xfId="0" applyFont="1" applyFill="1" applyBorder="1" applyAlignment="1">
      <alignment horizontal="left" wrapText="1"/>
    </xf>
    <xf numFmtId="0" fontId="27" fillId="23" borderId="8" xfId="0" applyFont="1" applyFill="1" applyBorder="1" applyAlignment="1">
      <alignment horizontal="left"/>
    </xf>
    <xf numFmtId="165" fontId="27" fillId="23" borderId="8" xfId="0" applyNumberFormat="1" applyFont="1" applyFill="1" applyBorder="1" applyAlignment="1">
      <alignment horizontal="left"/>
    </xf>
    <xf numFmtId="0" fontId="5" fillId="23" borderId="11" xfId="5" applyNumberFormat="1" applyFill="1" applyBorder="1" applyAlignment="1">
      <alignment horizontal="left"/>
      <protection locked="0"/>
    </xf>
    <xf numFmtId="0" fontId="28" fillId="23" borderId="12" xfId="0" applyFont="1" applyFill="1" applyBorder="1" applyAlignment="1">
      <alignment horizontal="center"/>
    </xf>
    <xf numFmtId="0" fontId="4" fillId="23" borderId="8" xfId="9" applyNumberFormat="1" applyFill="1" applyBorder="1" applyAlignment="1">
      <alignment horizontal="left"/>
    </xf>
    <xf numFmtId="0" fontId="5" fillId="23" borderId="17" xfId="5" applyNumberFormat="1" applyFill="1" applyBorder="1" applyAlignment="1">
      <alignment horizontal="left"/>
      <protection locked="0"/>
    </xf>
    <xf numFmtId="0" fontId="28" fillId="23" borderId="18" xfId="0" applyFont="1" applyFill="1" applyBorder="1" applyAlignment="1">
      <alignment horizontal="center"/>
    </xf>
    <xf numFmtId="0" fontId="4" fillId="23" borderId="19" xfId="9" applyNumberFormat="1" applyFill="1" applyBorder="1" applyAlignment="1">
      <alignment horizontal="left"/>
    </xf>
    <xf numFmtId="165" fontId="5" fillId="23" borderId="17" xfId="5" applyNumberFormat="1" applyFill="1" applyBorder="1" applyAlignment="1">
      <alignment horizontal="left"/>
      <protection locked="0"/>
    </xf>
    <xf numFmtId="165" fontId="4" fillId="23" borderId="19" xfId="9" applyNumberFormat="1" applyFill="1" applyBorder="1" applyAlignment="1">
      <alignment horizontal="left"/>
    </xf>
    <xf numFmtId="0" fontId="27" fillId="23" borderId="0" xfId="0" applyFont="1" applyFill="1" applyAlignment="1">
      <alignment horizontal="left"/>
    </xf>
    <xf numFmtId="165" fontId="27" fillId="23" borderId="0" xfId="0" applyNumberFormat="1" applyFont="1" applyFill="1" applyAlignment="1">
      <alignment horizontal="left"/>
    </xf>
    <xf numFmtId="0" fontId="5" fillId="23" borderId="13" xfId="5" applyNumberFormat="1" applyFill="1" applyBorder="1" applyAlignment="1">
      <alignment horizontal="left"/>
      <protection locked="0"/>
    </xf>
    <xf numFmtId="0" fontId="28" fillId="23" borderId="14" xfId="0" applyFont="1" applyFill="1" applyBorder="1" applyAlignment="1">
      <alignment horizontal="center"/>
    </xf>
    <xf numFmtId="0" fontId="4" fillId="23" borderId="0" xfId="9" applyNumberFormat="1" applyFill="1" applyAlignment="1">
      <alignment horizontal="left"/>
    </xf>
    <xf numFmtId="165" fontId="5" fillId="23" borderId="13" xfId="5" applyNumberFormat="1" applyFill="1" applyBorder="1" applyAlignment="1">
      <alignment horizontal="left"/>
      <protection locked="0"/>
    </xf>
    <xf numFmtId="165" fontId="4" fillId="23" borderId="0" xfId="9" applyNumberFormat="1" applyFill="1" applyAlignment="1">
      <alignment horizontal="left"/>
    </xf>
    <xf numFmtId="0" fontId="27" fillId="0" borderId="25" xfId="0" applyFont="1" applyBorder="1" applyAlignment="1">
      <alignment horizontal="left"/>
    </xf>
    <xf numFmtId="165" fontId="27" fillId="0" borderId="25" xfId="0" applyNumberFormat="1" applyFont="1" applyBorder="1" applyAlignment="1">
      <alignment horizontal="left"/>
    </xf>
    <xf numFmtId="0" fontId="28" fillId="0" borderId="26" xfId="0" applyFont="1" applyBorder="1" applyAlignment="1">
      <alignment horizontal="center"/>
    </xf>
    <xf numFmtId="0" fontId="4" fillId="0" borderId="25" xfId="9" applyNumberFormat="1" applyBorder="1" applyAlignment="1">
      <alignment horizontal="left"/>
    </xf>
    <xf numFmtId="165" fontId="4" fillId="0" borderId="25" xfId="9" applyNumberFormat="1" applyBorder="1" applyAlignment="1">
      <alignment horizontal="left"/>
    </xf>
    <xf numFmtId="0" fontId="2" fillId="24" borderId="0" xfId="0" applyFont="1" applyFill="1" applyAlignment="1">
      <alignment wrapText="1"/>
    </xf>
    <xf numFmtId="0" fontId="2" fillId="24" borderId="0" xfId="0" applyFont="1" applyFill="1" applyAlignment="1">
      <alignment horizontal="left" wrapText="1"/>
    </xf>
    <xf numFmtId="0" fontId="2" fillId="24" borderId="0" xfId="0" applyFont="1" applyFill="1" applyAlignment="1">
      <alignment horizontal="right" wrapText="1"/>
    </xf>
    <xf numFmtId="0" fontId="2" fillId="24" borderId="4" xfId="0" applyFont="1" applyFill="1" applyBorder="1" applyAlignment="1">
      <alignment horizontal="left" wrapText="1"/>
    </xf>
    <xf numFmtId="0" fontId="2" fillId="24" borderId="4" xfId="0" applyFont="1" applyFill="1" applyBorder="1" applyAlignment="1">
      <alignment horizontal="center" wrapText="1"/>
    </xf>
    <xf numFmtId="0" fontId="0" fillId="25" borderId="8" xfId="0" applyFill="1" applyBorder="1" applyAlignment="1">
      <alignment horizontal="left"/>
    </xf>
    <xf numFmtId="165" fontId="0" fillId="25" borderId="8" xfId="0" applyNumberFormat="1" applyFill="1" applyBorder="1" applyAlignment="1">
      <alignment horizontal="left"/>
    </xf>
    <xf numFmtId="164" fontId="0" fillId="25" borderId="8" xfId="0" applyNumberFormat="1" applyFill="1" applyBorder="1" applyAlignment="1">
      <alignment horizontal="right"/>
    </xf>
    <xf numFmtId="164" fontId="5" fillId="25" borderId="11" xfId="5" applyNumberFormat="1" applyFill="1" applyBorder="1" applyAlignment="1">
      <alignment horizontal="left"/>
      <protection locked="0"/>
    </xf>
    <xf numFmtId="0" fontId="25" fillId="25" borderId="12" xfId="0" applyFont="1" applyFill="1" applyBorder="1" applyAlignment="1">
      <alignment horizontal="center"/>
    </xf>
    <xf numFmtId="164" fontId="4" fillId="25" borderId="8" xfId="9" applyNumberFormat="1" applyFill="1" applyBorder="1" applyAlignment="1">
      <alignment horizontal="left"/>
    </xf>
    <xf numFmtId="0" fontId="5" fillId="25" borderId="11" xfId="5" applyNumberFormat="1" applyFill="1" applyBorder="1" applyAlignment="1">
      <alignment horizontal="center"/>
      <protection locked="0"/>
    </xf>
    <xf numFmtId="0" fontId="4" fillId="25" borderId="8" xfId="9" applyNumberFormat="1" applyFill="1" applyBorder="1" applyAlignment="1">
      <alignment horizontal="center"/>
    </xf>
    <xf numFmtId="0" fontId="5" fillId="25" borderId="11" xfId="5" applyNumberFormat="1" applyFill="1" applyBorder="1" applyAlignment="1">
      <alignment horizontal="left"/>
      <protection locked="0"/>
    </xf>
    <xf numFmtId="0" fontId="4" fillId="25" borderId="8" xfId="9" applyNumberFormat="1" applyFill="1" applyBorder="1" applyAlignment="1">
      <alignment horizontal="left"/>
    </xf>
    <xf numFmtId="164" fontId="5" fillId="25" borderId="17" xfId="5" applyNumberFormat="1" applyFill="1" applyBorder="1" applyAlignment="1">
      <alignment horizontal="left"/>
      <protection locked="0"/>
    </xf>
    <xf numFmtId="0" fontId="25" fillId="25" borderId="18" xfId="0" applyFont="1" applyFill="1" applyBorder="1" applyAlignment="1">
      <alignment horizontal="center"/>
    </xf>
    <xf numFmtId="164" fontId="4" fillId="25" borderId="19" xfId="9" applyNumberFormat="1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5" fillId="0" borderId="13" xfId="5" applyNumberFormat="1" applyBorder="1" applyAlignment="1">
      <alignment horizontal="left"/>
      <protection locked="0"/>
    </xf>
    <xf numFmtId="0" fontId="25" fillId="0" borderId="14" xfId="0" applyFont="1" applyBorder="1" applyAlignment="1">
      <alignment horizontal="center"/>
    </xf>
    <xf numFmtId="164" fontId="4" fillId="0" borderId="0" xfId="9" applyNumberFormat="1" applyAlignment="1">
      <alignment horizontal="left"/>
    </xf>
    <xf numFmtId="0" fontId="5" fillId="0" borderId="13" xfId="5" applyNumberFormat="1" applyBorder="1" applyAlignment="1">
      <alignment horizontal="center"/>
      <protection locked="0"/>
    </xf>
    <xf numFmtId="0" fontId="4" fillId="0" borderId="0" xfId="9" applyNumberFormat="1" applyAlignment="1">
      <alignment horizontal="center"/>
    </xf>
    <xf numFmtId="0" fontId="0" fillId="25" borderId="0" xfId="0" applyFill="1" applyAlignment="1">
      <alignment horizontal="left"/>
    </xf>
    <xf numFmtId="165" fontId="0" fillId="25" borderId="0" xfId="0" applyNumberFormat="1" applyFill="1" applyAlignment="1">
      <alignment horizontal="left"/>
    </xf>
    <xf numFmtId="164" fontId="0" fillId="25" borderId="0" xfId="0" applyNumberFormat="1" applyFill="1" applyAlignment="1">
      <alignment horizontal="right"/>
    </xf>
    <xf numFmtId="164" fontId="5" fillId="25" borderId="13" xfId="5" applyNumberFormat="1" applyFill="1" applyBorder="1" applyAlignment="1">
      <alignment horizontal="left"/>
      <protection locked="0"/>
    </xf>
    <xf numFmtId="0" fontId="25" fillId="25" borderId="14" xfId="0" applyFont="1" applyFill="1" applyBorder="1" applyAlignment="1">
      <alignment horizontal="center"/>
    </xf>
    <xf numFmtId="164" fontId="4" fillId="25" borderId="0" xfId="9" applyNumberFormat="1" applyFill="1" applyAlignment="1">
      <alignment horizontal="left"/>
    </xf>
    <xf numFmtId="0" fontId="5" fillId="25" borderId="13" xfId="5" applyNumberFormat="1" applyFill="1" applyBorder="1" applyAlignment="1">
      <alignment horizontal="center"/>
      <protection locked="0"/>
    </xf>
    <xf numFmtId="0" fontId="4" fillId="25" borderId="0" xfId="9" applyNumberFormat="1" applyFill="1" applyAlignment="1">
      <alignment horizontal="center"/>
    </xf>
    <xf numFmtId="0" fontId="5" fillId="25" borderId="13" xfId="5" applyNumberFormat="1" applyFill="1" applyBorder="1" applyAlignment="1">
      <alignment horizontal="left"/>
      <protection locked="0"/>
    </xf>
    <xf numFmtId="0" fontId="4" fillId="25" borderId="0" xfId="9" applyNumberFormat="1" applyFill="1" applyAlignment="1">
      <alignment horizontal="left"/>
    </xf>
    <xf numFmtId="0" fontId="0" fillId="0" borderId="27" xfId="0" applyBorder="1" applyAlignment="1">
      <alignment horizontal="left"/>
    </xf>
    <xf numFmtId="165" fontId="0" fillId="0" borderId="27" xfId="0" applyNumberFormat="1" applyBorder="1" applyAlignment="1">
      <alignment horizontal="left"/>
    </xf>
    <xf numFmtId="164" fontId="0" fillId="0" borderId="27" xfId="0" applyNumberFormat="1" applyBorder="1" applyAlignment="1">
      <alignment horizontal="right"/>
    </xf>
    <xf numFmtId="164" fontId="5" fillId="0" borderId="15" xfId="5" applyNumberFormat="1" applyBorder="1" applyAlignment="1">
      <alignment horizontal="left"/>
      <protection locked="0"/>
    </xf>
    <xf numFmtId="0" fontId="25" fillId="0" borderId="28" xfId="0" applyFont="1" applyBorder="1" applyAlignment="1">
      <alignment horizontal="center"/>
    </xf>
    <xf numFmtId="164" fontId="4" fillId="0" borderId="27" xfId="9" applyNumberFormat="1" applyBorder="1" applyAlignment="1">
      <alignment horizontal="left"/>
    </xf>
    <xf numFmtId="0" fontId="5" fillId="0" borderId="15" xfId="5" applyNumberFormat="1" applyBorder="1" applyAlignment="1">
      <alignment horizontal="center"/>
      <protection locked="0"/>
    </xf>
    <xf numFmtId="0" fontId="4" fillId="0" borderId="27" xfId="9" applyNumberFormat="1" applyBorder="1" applyAlignment="1">
      <alignment horizontal="center"/>
    </xf>
    <xf numFmtId="0" fontId="4" fillId="0" borderId="27" xfId="9" applyNumberFormat="1" applyBorder="1" applyAlignment="1">
      <alignment horizontal="left"/>
    </xf>
    <xf numFmtId="164" fontId="4" fillId="0" borderId="0" xfId="9" applyNumberFormat="1" applyBorder="1" applyAlignment="1">
      <alignment horizontal="left"/>
    </xf>
    <xf numFmtId="0" fontId="29" fillId="12" borderId="0" xfId="0" applyFont="1" applyFill="1"/>
    <xf numFmtId="0" fontId="30" fillId="12" borderId="0" xfId="0" applyFont="1" applyFill="1"/>
    <xf numFmtId="0" fontId="31" fillId="12" borderId="0" xfId="0" applyFont="1" applyFill="1"/>
    <xf numFmtId="0" fontId="12" fillId="26" borderId="0" xfId="0" applyFont="1" applyFill="1"/>
    <xf numFmtId="0" fontId="12" fillId="26" borderId="0" xfId="0" quotePrefix="1" applyFont="1" applyFill="1"/>
  </cellXfs>
  <cellStyles count="21">
    <cellStyle name="01 Header" xfId="14" xr:uid="{30B51DA1-627F-40A8-8F04-14909C790760}"/>
    <cellStyle name="02 Header" xfId="15" xr:uid="{0693564A-A4A3-45CC-A916-2C9B4FEA7E50}"/>
    <cellStyle name="03 Header" xfId="16" xr:uid="{E2C48963-A0D7-40C8-B619-DA77E3F7A964}"/>
    <cellStyle name="04 Header" xfId="17" xr:uid="{D0A7BD09-B5A6-46E7-899A-AA9A18E90644}"/>
    <cellStyle name="05 Header" xfId="18" xr:uid="{DDE607E3-CE6C-4B5B-929C-1952CADEFC26}"/>
    <cellStyle name="06 Header" xfId="19" xr:uid="{F6E9D2EA-3A69-4A2B-8803-6E63D556B9C7}"/>
    <cellStyle name="Backend Calculation" xfId="8" xr:uid="{00000000-0005-0000-0000-000000000000}"/>
    <cellStyle name="Backend Header" xfId="13" xr:uid="{00000000-0005-0000-0000-000001000000}"/>
    <cellStyle name="Bad" xfId="3" builtinId="27" customBuiltin="1"/>
    <cellStyle name="Calculation" xfId="6" builtinId="22" customBuiltin="1"/>
    <cellStyle name="Explanatory Text" xfId="20" builtinId="53"/>
    <cellStyle name="Good" xfId="2" builtinId="26" customBuiltin="1"/>
    <cellStyle name="Highlight Difference" xfId="9" xr:uid="{00000000-0005-0000-0000-00000B000000}"/>
    <cellStyle name="Input" xfId="5" builtinId="20" customBuiltin="1"/>
    <cellStyle name="Linked Cell" xfId="7" builtinId="24" customBuiltin="1"/>
    <cellStyle name="Neutral" xfId="4" builtinId="28" customBuiltin="1"/>
    <cellStyle name="Normal" xfId="0" builtinId="0"/>
    <cellStyle name="Percent" xfId="1" builtinId="5" customBuiltin="1"/>
    <cellStyle name="Reminder" xfId="10" xr:uid="{00000000-0005-0000-0000-000011000000}"/>
    <cellStyle name="Total Calculation" xfId="11" xr:uid="{00000000-0005-0000-0000-000012000000}"/>
    <cellStyle name="Total Input" xfId="12" xr:uid="{00000000-0005-0000-0000-000013000000}"/>
  </cellStyles>
  <dxfs count="178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ill>
        <patternFill patternType="solid">
          <fgColor theme="0" tint="-0.1498458815271462"/>
          <bgColor rgb="FFFFDCFF"/>
        </patternFill>
      </fill>
    </dxf>
    <dxf>
      <fill>
        <patternFill patternType="solid">
          <fgColor theme="0" tint="-0.1498458815271462"/>
          <bgColor rgb="FFFFDCFF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A9E5D4"/>
        </patternFill>
      </fill>
    </dxf>
    <dxf>
      <fill>
        <patternFill patternType="solid">
          <fgColor theme="0" tint="-0.14990691854609822"/>
          <bgColor rgb="FFA9E5D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FFFFC8"/>
        </patternFill>
      </fill>
    </dxf>
    <dxf>
      <fill>
        <patternFill patternType="solid">
          <fgColor theme="0" tint="-0.14993743705557422"/>
          <bgColor rgb="FFFFFFC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E8D3AC"/>
        </patternFill>
      </fill>
    </dxf>
    <dxf>
      <fill>
        <patternFill patternType="solid">
          <fgColor theme="0" tint="-0.14993743705557422"/>
          <bgColor rgb="FFE8D3A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9CAD8"/>
        </patternFill>
      </fill>
    </dxf>
    <dxf>
      <fill>
        <patternFill patternType="solid">
          <fgColor theme="0" tint="-0.14990691854609822"/>
          <bgColor rgb="FFF9CAD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6EC9C"/>
        </patternFill>
      </fill>
    </dxf>
    <dxf>
      <fill>
        <patternFill patternType="solid">
          <fgColor theme="0" tint="-0.14990691854609822"/>
          <bgColor rgb="FFF6EC9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auto="1"/>
      </font>
      <fill>
        <patternFill patternType="none">
          <bgColor auto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auto="1"/>
      </font>
      <border>
        <top style="thin">
          <color theme="9"/>
        </top>
      </border>
    </dxf>
    <dxf>
      <font>
        <b/>
        <i val="0"/>
        <color auto="1"/>
      </font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auto="1"/>
      </font>
      <border>
        <top style="thin">
          <color theme="8"/>
        </top>
      </border>
    </dxf>
    <dxf>
      <font>
        <b/>
        <i val="0"/>
        <color auto="1"/>
      </font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auto="1"/>
      </font>
      <border>
        <top style="thin">
          <color theme="7"/>
        </top>
      </border>
    </dxf>
    <dxf>
      <font>
        <b/>
        <i val="0"/>
        <color auto="1"/>
      </font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auto="1"/>
      </font>
      <border>
        <top style="thin">
          <color theme="6"/>
        </top>
      </border>
    </dxf>
    <dxf>
      <font>
        <b/>
        <i val="0"/>
        <color auto="1"/>
      </font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auto="1"/>
      </font>
      <border>
        <top style="thin">
          <color theme="5"/>
        </top>
      </border>
    </dxf>
    <dxf>
      <font>
        <b/>
        <i val="0"/>
        <color auto="1"/>
      </font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auto="1"/>
      </font>
      <border>
        <top style="thin">
          <color theme="4"/>
        </top>
      </border>
    </dxf>
    <dxf>
      <font>
        <b/>
        <i val="0"/>
        <color auto="1"/>
      </font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theme="0"/>
      </font>
      <fill>
        <patternFill>
          <bgColor theme="2" tint="-0.499984740745262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theme="0"/>
      </font>
      <fill>
        <patternFill>
          <bgColor theme="9"/>
        </patternFill>
      </fill>
      <border>
        <top style="thin">
          <color theme="9"/>
        </top>
      </border>
    </dxf>
    <dxf>
      <font>
        <b/>
        <i val="0"/>
        <color theme="0"/>
      </font>
      <fill>
        <patternFill>
          <bgColor theme="9"/>
        </patternFill>
      </fill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theme="0"/>
      </font>
      <fill>
        <patternFill>
          <bgColor theme="8"/>
        </patternFill>
      </fill>
      <border>
        <top style="thin">
          <color theme="8"/>
        </top>
      </border>
    </dxf>
    <dxf>
      <font>
        <b/>
        <i val="0"/>
        <color theme="0"/>
      </font>
      <fill>
        <patternFill>
          <bgColor theme="8"/>
        </patternFill>
      </fill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theme="0"/>
      </font>
      <fill>
        <patternFill>
          <bgColor theme="7"/>
        </patternFill>
      </fill>
      <border>
        <top style="thin">
          <color theme="7"/>
        </top>
      </border>
    </dxf>
    <dxf>
      <font>
        <b/>
        <i val="0"/>
        <color theme="0"/>
      </font>
      <fill>
        <patternFill>
          <bgColor theme="7"/>
        </patternFill>
      </fill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0"/>
      </font>
      <fill>
        <patternFill>
          <bgColor theme="6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theme="0"/>
      </font>
      <fill>
        <patternFill>
          <bgColor theme="5"/>
        </patternFill>
      </fill>
      <border>
        <top style="thin">
          <color theme="5"/>
        </top>
      </border>
    </dxf>
    <dxf>
      <font>
        <b/>
        <i val="0"/>
        <color theme="0"/>
      </font>
      <fill>
        <patternFill>
          <bgColor theme="5"/>
        </patternFill>
      </fill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4"/>
        </top>
      </border>
    </dxf>
    <dxf>
      <font>
        <b/>
        <i val="0"/>
        <color theme="0"/>
      </font>
      <fill>
        <patternFill>
          <bgColor theme="4"/>
        </patternFill>
      </fill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i val="0"/>
        <color theme="0"/>
      </font>
      <fill>
        <patternFill>
          <bgColor theme="1"/>
        </patternFill>
      </fill>
      <border>
        <top style="thin">
          <color theme="1"/>
        </top>
      </border>
    </dxf>
    <dxf>
      <font>
        <b/>
        <i val="0"/>
        <color theme="0"/>
      </font>
      <fill>
        <patternFill>
          <bgColor theme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</dxfs>
  <tableStyles count="22" defaultTableStyle="Shir Style 01 Gray" defaultPivotStyle="PivotStyleLight16">
    <tableStyle name="Excel Minimal 01 Gray" pivot="0" count="7" xr9:uid="{6759145B-E672-4B6B-911F-C85AA70ABB8C}">
      <tableStyleElement type="wholeTable" dxfId="177"/>
      <tableStyleElement type="headerRow" dxfId="176"/>
      <tableStyleElement type="totalRow" dxfId="175"/>
      <tableStyleElement type="firstColumn" dxfId="174"/>
      <tableStyleElement type="lastColumn" dxfId="173"/>
      <tableStyleElement type="firstRowStripe" dxfId="172"/>
      <tableStyleElement type="firstColumnStripe" dxfId="171"/>
    </tableStyle>
    <tableStyle name="Excel Minimal 02 Blue" pivot="0" count="7" xr9:uid="{AD831262-8318-42F8-BB6E-39D792DB3BC6}">
      <tableStyleElement type="wholeTable" dxfId="170"/>
      <tableStyleElement type="headerRow" dxfId="169"/>
      <tableStyleElement type="totalRow" dxfId="168"/>
      <tableStyleElement type="firstColumn" dxfId="167"/>
      <tableStyleElement type="lastColumn" dxfId="166"/>
      <tableStyleElement type="firstRowStripe" dxfId="165"/>
      <tableStyleElement type="firstColumnStripe" dxfId="164"/>
    </tableStyle>
    <tableStyle name="Excel Minimal 03 Red" pivot="0" count="7" xr9:uid="{35954E23-638C-4454-9F3B-75A417EA958C}">
      <tableStyleElement type="wholeTable" dxfId="163"/>
      <tableStyleElement type="headerRow" dxfId="162"/>
      <tableStyleElement type="totalRow" dxfId="161"/>
      <tableStyleElement type="firstColumn" dxfId="160"/>
      <tableStyleElement type="lastColumn" dxfId="159"/>
      <tableStyleElement type="firstRowStripe" dxfId="158"/>
      <tableStyleElement type="firstColumnStripe" dxfId="157"/>
    </tableStyle>
    <tableStyle name="Excel Minimal 04 Green" pivot="0" count="7" xr9:uid="{6C1ECD0B-1F69-4F08-A015-7657D5AAAE99}">
      <tableStyleElement type="wholeTable" dxfId="156"/>
      <tableStyleElement type="headerRow" dxfId="155"/>
      <tableStyleElement type="totalRow" dxfId="154"/>
      <tableStyleElement type="firstColumn" dxfId="153"/>
      <tableStyleElement type="lastColumn" dxfId="152"/>
      <tableStyleElement type="firstRowStripe" dxfId="151"/>
      <tableStyleElement type="firstColumnStripe" dxfId="150"/>
    </tableStyle>
    <tableStyle name="Excel Minimal 05 Purple" pivot="0" count="7" xr9:uid="{20A09535-52D8-4D2D-8240-898885AC29AD}">
      <tableStyleElement type="wholeTable" dxfId="149"/>
      <tableStyleElement type="headerRow" dxfId="148"/>
      <tableStyleElement type="totalRow" dxfId="147"/>
      <tableStyleElement type="firstColumn" dxfId="146"/>
      <tableStyleElement type="lastColumn" dxfId="145"/>
      <tableStyleElement type="firstRowStripe" dxfId="144"/>
      <tableStyleElement type="firstColumnStripe" dxfId="143"/>
    </tableStyle>
    <tableStyle name="Excel Minimal 06 Light Blue" pivot="0" count="7" xr9:uid="{46D4D46E-9D20-4633-A17C-24108BA052DE}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  <tableStyleElement type="firstRowStripe" dxfId="137"/>
      <tableStyleElement type="firstColumnStripe" dxfId="136"/>
    </tableStyle>
    <tableStyle name="Excel Minimal 07 Orange" pivot="0" count="7" xr9:uid="{7A22539F-005A-4AB7-A45D-781B43FE945C}">
      <tableStyleElement type="wholeTable" dxfId="135"/>
      <tableStyleElement type="headerRow" dxfId="134"/>
      <tableStyleElement type="totalRow" dxfId="133"/>
      <tableStyleElement type="firstColumn" dxfId="132"/>
      <tableStyleElement type="lastColumn" dxfId="131"/>
      <tableStyleElement type="firstRowStripe" dxfId="130"/>
      <tableStyleElement type="firstColumnStripe" dxfId="129"/>
    </tableStyle>
    <tableStyle name="Excel Minimal 08 Brown" pivot="0" count="7" xr9:uid="{46476A99-EF23-4F6B-91C3-6E9E9F1A5768}">
      <tableStyleElement type="wholeTable" dxfId="128"/>
      <tableStyleElement type="headerRow" dxfId="127"/>
      <tableStyleElement type="totalRow" dxfId="126"/>
      <tableStyleElement type="firstColumn" dxfId="125"/>
      <tableStyleElement type="lastColumn" dxfId="124"/>
      <tableStyleElement type="firstRowStripe" dxfId="123"/>
      <tableStyleElement type="firstColumnStripe" dxfId="122"/>
    </tableStyle>
    <tableStyle name="Shir Style 01 Gray" pivot="0" count="7" xr9:uid="{00000000-0011-0000-FFFF-FFFF03000000}">
      <tableStyleElement type="wholeTable" dxfId="121"/>
      <tableStyleElement type="headerRow" dxfId="120"/>
      <tableStyleElement type="totalRow" dxfId="119"/>
      <tableStyleElement type="firstColumn" dxfId="118"/>
      <tableStyleElement type="lastColumn" dxfId="117"/>
      <tableStyleElement type="firstRowStripe" dxfId="116"/>
      <tableStyleElement type="firstColumnStripe" dxfId="115"/>
    </tableStyle>
    <tableStyle name="Shir Style 02 Blue" pivot="0" count="7" xr9:uid="{00000000-0011-0000-FFFF-FFFF04000000}">
      <tableStyleElement type="wholeTable" dxfId="114"/>
      <tableStyleElement type="headerRow" dxfId="113"/>
      <tableStyleElement type="totalRow" dxfId="112"/>
      <tableStyleElement type="firstColumn" dxfId="111"/>
      <tableStyleElement type="lastColumn" dxfId="110"/>
      <tableStyleElement type="firstRowStripe" dxfId="109"/>
      <tableStyleElement type="firstColumnStripe" dxfId="108"/>
    </tableStyle>
    <tableStyle name="Shir Style 03 Red" pivot="0" count="7" xr9:uid="{00000000-0011-0000-FFFF-FFFF05000000}">
      <tableStyleElement type="wholeTable" dxfId="107"/>
      <tableStyleElement type="headerRow" dxfId="106"/>
      <tableStyleElement type="totalRow" dxfId="105"/>
      <tableStyleElement type="firstColumn" dxfId="104"/>
      <tableStyleElement type="lastColumn" dxfId="103"/>
      <tableStyleElement type="firstRowStripe" dxfId="102"/>
      <tableStyleElement type="firstColumnStripe" dxfId="101"/>
    </tableStyle>
    <tableStyle name="Shir Style 04 Green" pivot="0" count="7" xr9:uid="{00000000-0011-0000-FFFF-FFFF06000000}">
      <tableStyleElement type="wholeTable" dxfId="100"/>
      <tableStyleElement type="headerRow" dxfId="99"/>
      <tableStyleElement type="totalRow" dxfId="98"/>
      <tableStyleElement type="firstColumn" dxfId="97"/>
      <tableStyleElement type="lastColumn" dxfId="96"/>
      <tableStyleElement type="firstRowStripe" dxfId="95"/>
      <tableStyleElement type="firstColumnStripe" dxfId="94"/>
    </tableStyle>
    <tableStyle name="Shir Style 05 Purple" pivot="0" count="7" xr9:uid="{00000000-0011-0000-FFFF-FFFF07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Shir Style 06 Light Blue" pivot="0" count="7" xr9:uid="{00000000-0011-0000-FFFF-FFFF08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Shir Style 07 Orange" pivot="0" count="7" xr9:uid="{00000000-0011-0000-FFFF-FFFF09000000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  <tableStyle name="Shir Style 08 Brown" pivot="0" count="7" xr9:uid="{00000000-0011-0000-FFFF-FFFF0A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Shir Style 09 Lemon" pivot="0" count="7" xr9:uid="{00000000-0011-0000-FFFF-FFFF0B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  <tableStyle name="Shir Style 10 Pink" pivot="0" count="7" xr9:uid="{00000000-0011-0000-FFFF-FFFF0C000000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Shir Style 11 Nude" pivot="0" count="7" xr9:uid="{00000000-0011-0000-FFFF-FFFF0D000000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  <tableStyle name="Shir Style 12 Yellow" pivot="0" count="7" xr9:uid="{00000000-0011-0000-FFFF-FFFF0E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Shir Style 13 Torquoise" pivot="0" count="7" xr9:uid="{00000000-0011-0000-FFFF-FFFF0F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Shir Style 14 Violet" pivot="0" count="7" xr9:uid="{00000000-0011-0000-FFFF-FFFF1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mruColors>
      <color rgb="FF177390"/>
      <color rgb="FF8064A2"/>
      <color rgb="FFEBFEFC"/>
      <color rgb="FF636568"/>
      <color rgb="FFD6F6F5"/>
      <color rgb="FF2AA662"/>
      <color rgb="FFF5F5F5"/>
      <color rgb="FFEAFEFC"/>
      <color rgb="FFFFDCFF"/>
      <color rgb="FFFFC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</xdr:colOff>
      <xdr:row>1</xdr:row>
      <xdr:rowOff>15241</xdr:rowOff>
    </xdr:from>
    <xdr:to>
      <xdr:col>4</xdr:col>
      <xdr:colOff>600075</xdr:colOff>
      <xdr:row>3</xdr:row>
      <xdr:rowOff>189823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BDCA9-19F9-47DE-9430-166B15F8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" y="100966"/>
          <a:ext cx="2392680" cy="555582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</xdr:row>
      <xdr:rowOff>28575</xdr:rowOff>
    </xdr:from>
    <xdr:to>
      <xdr:col>6</xdr:col>
      <xdr:colOff>152400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CDE996-525C-42E6-BCC7-B5A0D1E22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14300"/>
          <a:ext cx="57150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98B6D-1F9E-43B4-AAF5-A16853073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25B595-0662-4F06-A73F-9B6E25C9D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36ED8-476B-4652-AFB2-6E6689C6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7B0909-F0E7-4DF4-AE45-CE1B8FC1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83B8E-D8C7-47CB-B208-80468FA14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6E7D48-BE85-4617-ADBA-AB7EC6F1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993844-67FA-42DA-BCBD-6DE5DF8CD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2C7441-ECBE-4085-B0DC-8767620C7246}" name="Tbl_Lkp_AnswerStatus" displayName="Tbl_Lkp_AnswerStatus" ref="A1:A3" totalsRowShown="0" headerRowDxfId="23" dataDxfId="21" headerRowBorderDxfId="22" dataCellStyle="Input">
  <tableColumns count="1">
    <tableColumn id="1" xr3:uid="{606B3AE7-9357-4585-9082-7623F6ECB3BD}" name="Answer Status" dataDxfId="20" dataCellStyle="Input"/>
  </tableColumns>
  <tableStyleInfo name="Shir Style 01 Gray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B2BE6F-8AAD-4878-BA6D-A7550EE48C00}" name="Tbl_Lkp_FormulaElement" displayName="Tbl_Lkp_FormulaElement" ref="E1:E5" totalsRowShown="0" headerRowDxfId="19" headerRowBorderDxfId="18" dataCellStyle="Input">
  <tableColumns count="1">
    <tableColumn id="1" xr3:uid="{987B6ADC-72FA-4368-8406-3BF17F9519CD}" name="Formula Element" dataCellStyle="Input"/>
  </tableColumns>
  <tableStyleInfo name="Shir Style 01 Gray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459937-BB06-4384-B2DC-C8246E4B493E}" name="Tbl_Lkp_YN" displayName="Tbl_Lkp_YN" ref="C1:C3" totalsRowShown="0" headerRowDxfId="17" dataDxfId="15" headerRowBorderDxfId="16" dataCellStyle="Input">
  <tableColumns count="1">
    <tableColumn id="1" xr3:uid="{BA323957-E49C-46CE-8727-E794AE383131}" name="YesNo" dataDxfId="14" dataCellStyle="Input"/>
  </tableColumns>
  <tableStyleInfo name="Shir Style 01 Gray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8D76-5D52-40A4-B578-E6F2E38F7537}">
  <sheetPr>
    <tabColor rgb="FFD6F6F5"/>
  </sheetPr>
  <dimension ref="B1:B17"/>
  <sheetViews>
    <sheetView showGridLines="0" tabSelected="1" zoomScaleNormal="100" workbookViewId="0"/>
  </sheetViews>
  <sheetFormatPr defaultColWidth="9.140625" defaultRowHeight="15" x14ac:dyDescent="0.25"/>
  <cols>
    <col min="1" max="1" width="2.5703125" style="1" customWidth="1"/>
    <col min="2" max="2" width="9.140625" style="1" customWidth="1"/>
    <col min="3" max="3" width="9.140625" style="1"/>
    <col min="4" max="4" width="9.140625" style="1" customWidth="1"/>
    <col min="5" max="16384" width="9.140625" style="1"/>
  </cols>
  <sheetData>
    <row r="1" spans="2:2" ht="6.95" customHeight="1" x14ac:dyDescent="0.25"/>
    <row r="5" spans="2:2" ht="6.95" customHeight="1" x14ac:dyDescent="0.25"/>
    <row r="6" spans="2:2" ht="46.5" x14ac:dyDescent="0.7">
      <c r="B6" s="2" t="s">
        <v>153</v>
      </c>
    </row>
    <row r="7" spans="2:2" ht="26.25" x14ac:dyDescent="0.4">
      <c r="B7" s="3" t="s">
        <v>0</v>
      </c>
    </row>
    <row r="8" spans="2:2" ht="6.95" customHeight="1" x14ac:dyDescent="0.25"/>
    <row r="9" spans="2:2" ht="21" x14ac:dyDescent="0.35">
      <c r="B9" s="6" t="s">
        <v>130</v>
      </c>
    </row>
    <row r="10" spans="2:2" ht="17.25" x14ac:dyDescent="0.3">
      <c r="B10" s="5" t="s">
        <v>121</v>
      </c>
    </row>
    <row r="11" spans="2:2" ht="17.25" x14ac:dyDescent="0.3">
      <c r="B11" s="5" t="s">
        <v>122</v>
      </c>
    </row>
    <row r="12" spans="2:2" ht="17.25" x14ac:dyDescent="0.3">
      <c r="B12" s="5" t="s">
        <v>123</v>
      </c>
    </row>
    <row r="13" spans="2:2" ht="17.25" x14ac:dyDescent="0.3">
      <c r="B13" s="5" t="s">
        <v>124</v>
      </c>
    </row>
    <row r="14" spans="2:2" ht="17.25" x14ac:dyDescent="0.3">
      <c r="B14" s="5" t="s">
        <v>138</v>
      </c>
    </row>
    <row r="15" spans="2:2" ht="6.95" customHeight="1" x14ac:dyDescent="0.25"/>
    <row r="16" spans="2:2" ht="17.25" x14ac:dyDescent="0.3">
      <c r="B16" s="7" t="s">
        <v>1</v>
      </c>
    </row>
    <row r="17" spans="2:2" ht="17.25" x14ac:dyDescent="0.3">
      <c r="B17" s="5" t="s">
        <v>152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DF35-0A30-413F-8BF7-DD738587EA56}">
  <sheetPr>
    <tabColor theme="1"/>
  </sheetPr>
  <dimension ref="A1:E5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7.7109375" bestFit="1" customWidth="1"/>
    <col min="2" max="2" width="2.7109375" customWidth="1"/>
    <col min="3" max="3" width="4.140625" bestFit="1" customWidth="1"/>
    <col min="4" max="4" width="2.7109375" customWidth="1"/>
    <col min="5" max="5" width="12.42578125" bestFit="1" customWidth="1"/>
  </cols>
  <sheetData>
    <row r="1" spans="1:5" s="35" customFormat="1" ht="30" x14ac:dyDescent="0.25">
      <c r="A1" s="30" t="s">
        <v>12</v>
      </c>
      <c r="C1" s="30" t="s">
        <v>61</v>
      </c>
      <c r="E1" s="15" t="s">
        <v>45</v>
      </c>
    </row>
    <row r="2" spans="1:5" x14ac:dyDescent="0.25">
      <c r="A2" s="29" t="s">
        <v>13</v>
      </c>
      <c r="C2" s="29" t="s">
        <v>42</v>
      </c>
      <c r="E2" s="28" t="s">
        <v>44</v>
      </c>
    </row>
    <row r="3" spans="1:5" x14ac:dyDescent="0.25">
      <c r="A3" s="14" t="s">
        <v>14</v>
      </c>
      <c r="C3" s="36" t="s">
        <v>43</v>
      </c>
      <c r="E3" s="31" t="s">
        <v>46</v>
      </c>
    </row>
    <row r="4" spans="1:5" x14ac:dyDescent="0.25">
      <c r="E4" s="31" t="s">
        <v>47</v>
      </c>
    </row>
    <row r="5" spans="1:5" x14ac:dyDescent="0.25">
      <c r="E5" s="31" t="s">
        <v>48</v>
      </c>
    </row>
  </sheetData>
  <pageMargins left="0.7" right="0.7" top="0.75" bottom="0.75" header="0.3" footer="0.3"/>
  <pageSetup paperSize="121" orientation="portrait" horizontalDpi="300" verticalDpi="3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8AD0-382B-4546-902B-3184CD40871B}">
  <sheetPr>
    <tabColor rgb="FFD6F6F5"/>
  </sheetPr>
  <dimension ref="B1:K30"/>
  <sheetViews>
    <sheetView showGridLines="0" zoomScaleNormal="100" workbookViewId="0"/>
  </sheetViews>
  <sheetFormatPr defaultColWidth="9.140625" defaultRowHeight="17.25" x14ac:dyDescent="0.3"/>
  <cols>
    <col min="1" max="1" width="2.5703125" style="5" customWidth="1"/>
    <col min="2" max="2" width="2.7109375" style="5" customWidth="1"/>
    <col min="3" max="3" width="3.140625" style="5" customWidth="1"/>
    <col min="4" max="4" width="14.28515625" style="5" customWidth="1"/>
    <col min="5" max="5" width="4.7109375" style="5" customWidth="1"/>
    <col min="6" max="6" width="3.85546875" style="5" customWidth="1"/>
    <col min="7" max="7" width="22" style="5" customWidth="1"/>
    <col min="8" max="8" width="4.7109375" style="5" customWidth="1"/>
    <col min="9" max="9" width="7.140625" style="5" customWidth="1"/>
    <col min="10" max="10" width="14" style="5" bestFit="1" customWidth="1"/>
    <col min="11" max="11" width="71.140625" style="5" bestFit="1" customWidth="1"/>
    <col min="12" max="16384" width="9.140625" style="5"/>
  </cols>
  <sheetData>
    <row r="1" spans="2:11" ht="26.25" x14ac:dyDescent="0.4">
      <c r="B1" s="3" t="s">
        <v>154</v>
      </c>
    </row>
    <row r="2" spans="2:11" ht="21" x14ac:dyDescent="0.35">
      <c r="B2" s="6" t="s">
        <v>155</v>
      </c>
    </row>
    <row r="3" spans="2:11" x14ac:dyDescent="0.3">
      <c r="B3" s="262">
        <v>1</v>
      </c>
      <c r="C3" s="262" t="s">
        <v>156</v>
      </c>
    </row>
    <row r="4" spans="2:11" x14ac:dyDescent="0.3">
      <c r="D4" s="5" t="s">
        <v>157</v>
      </c>
    </row>
    <row r="5" spans="2:11" x14ac:dyDescent="0.3">
      <c r="D5" s="5" t="s">
        <v>158</v>
      </c>
    </row>
    <row r="7" spans="2:11" x14ac:dyDescent="0.3">
      <c r="B7" s="262">
        <v>2</v>
      </c>
      <c r="C7" s="262" t="s">
        <v>159</v>
      </c>
    </row>
    <row r="8" spans="2:11" x14ac:dyDescent="0.3">
      <c r="C8" s="263" t="s">
        <v>160</v>
      </c>
      <c r="D8" s="1"/>
      <c r="E8" s="264"/>
      <c r="F8" s="263" t="s">
        <v>161</v>
      </c>
      <c r="G8" s="1"/>
      <c r="H8" s="1"/>
      <c r="I8" s="263" t="s">
        <v>162</v>
      </c>
      <c r="J8" s="1"/>
      <c r="K8" s="1"/>
    </row>
    <row r="9" spans="2:11" x14ac:dyDescent="0.3">
      <c r="C9" s="265" t="s">
        <v>163</v>
      </c>
      <c r="D9" s="265" t="s">
        <v>164</v>
      </c>
      <c r="E9" s="1"/>
      <c r="F9" s="265" t="s">
        <v>165</v>
      </c>
      <c r="G9" s="265" t="s">
        <v>166</v>
      </c>
      <c r="H9" s="1"/>
      <c r="I9" s="265" t="s">
        <v>167</v>
      </c>
      <c r="J9" s="265" t="s">
        <v>168</v>
      </c>
      <c r="K9" s="265" t="s">
        <v>169</v>
      </c>
    </row>
    <row r="10" spans="2:11" x14ac:dyDescent="0.3">
      <c r="C10" s="1" t="s">
        <v>170</v>
      </c>
      <c r="D10" s="1" t="s">
        <v>171</v>
      </c>
      <c r="E10" s="1"/>
      <c r="F10" s="1" t="s">
        <v>172</v>
      </c>
      <c r="G10" s="1" t="s">
        <v>173</v>
      </c>
      <c r="H10" s="1"/>
      <c r="I10" s="1" t="s">
        <v>174</v>
      </c>
      <c r="J10" s="1" t="s">
        <v>175</v>
      </c>
      <c r="K10" s="1" t="s">
        <v>176</v>
      </c>
    </row>
    <row r="11" spans="2:11" x14ac:dyDescent="0.3">
      <c r="C11" s="265" t="s">
        <v>177</v>
      </c>
      <c r="D11" s="265" t="s">
        <v>178</v>
      </c>
      <c r="E11" s="1"/>
      <c r="F11" s="265" t="s">
        <v>79</v>
      </c>
      <c r="G11" s="265" t="s">
        <v>179</v>
      </c>
      <c r="H11" s="1"/>
      <c r="I11" s="1"/>
      <c r="J11" s="1"/>
      <c r="K11" s="1" t="s">
        <v>180</v>
      </c>
    </row>
    <row r="12" spans="2:11" x14ac:dyDescent="0.3">
      <c r="C12" s="1" t="str">
        <f>"/"</f>
        <v>/</v>
      </c>
      <c r="D12" s="1" t="s">
        <v>181</v>
      </c>
      <c r="E12" s="1"/>
      <c r="F12" s="1" t="s">
        <v>51</v>
      </c>
      <c r="G12" s="1" t="s">
        <v>182</v>
      </c>
      <c r="H12" s="1"/>
      <c r="I12" s="265" t="s">
        <v>183</v>
      </c>
      <c r="J12" s="265" t="s">
        <v>184</v>
      </c>
      <c r="K12" s="265" t="s">
        <v>185</v>
      </c>
    </row>
    <row r="13" spans="2:11" x14ac:dyDescent="0.3">
      <c r="C13" s="265" t="s">
        <v>77</v>
      </c>
      <c r="D13" s="265" t="s">
        <v>186</v>
      </c>
      <c r="E13" s="1"/>
      <c r="F13" s="265" t="s">
        <v>83</v>
      </c>
      <c r="G13" s="265" t="s">
        <v>187</v>
      </c>
      <c r="H13" s="1"/>
      <c r="I13" s="1" t="s">
        <v>188</v>
      </c>
      <c r="J13" s="1" t="s">
        <v>189</v>
      </c>
      <c r="K13" s="1" t="s">
        <v>190</v>
      </c>
    </row>
    <row r="14" spans="2:11" x14ac:dyDescent="0.3">
      <c r="C14" s="1"/>
      <c r="D14" s="1"/>
      <c r="E14" s="1"/>
      <c r="F14" s="1" t="s">
        <v>86</v>
      </c>
      <c r="G14" s="1" t="s">
        <v>191</v>
      </c>
      <c r="H14" s="1"/>
      <c r="I14" s="265" t="s">
        <v>87</v>
      </c>
      <c r="J14" s="265" t="s">
        <v>192</v>
      </c>
      <c r="K14" s="265" t="s">
        <v>193</v>
      </c>
    </row>
    <row r="15" spans="2:11" x14ac:dyDescent="0.3">
      <c r="C15" s="1"/>
      <c r="D15" s="1"/>
      <c r="E15" s="1"/>
      <c r="F15" s="1"/>
      <c r="G15" s="1"/>
      <c r="H15" s="1"/>
      <c r="I15" s="1" t="s">
        <v>194</v>
      </c>
      <c r="J15" s="1" t="s">
        <v>195</v>
      </c>
      <c r="K15" s="1" t="s">
        <v>196</v>
      </c>
    </row>
    <row r="16" spans="2:11" x14ac:dyDescent="0.3">
      <c r="C16" s="1"/>
      <c r="D16" s="1"/>
      <c r="E16" s="1"/>
      <c r="F16" s="1"/>
      <c r="G16" s="1"/>
      <c r="H16" s="1"/>
      <c r="I16" s="266" t="str">
        <f>"'"</f>
        <v>'</v>
      </c>
      <c r="J16" s="265" t="s">
        <v>197</v>
      </c>
      <c r="K16" s="265" t="s">
        <v>198</v>
      </c>
    </row>
    <row r="18" spans="2:4" x14ac:dyDescent="0.3">
      <c r="B18" s="262">
        <v>3</v>
      </c>
      <c r="C18" s="262" t="s">
        <v>199</v>
      </c>
    </row>
    <row r="19" spans="2:4" x14ac:dyDescent="0.3">
      <c r="D19" s="5" t="s">
        <v>200</v>
      </c>
    </row>
    <row r="21" spans="2:4" x14ac:dyDescent="0.3">
      <c r="B21" s="262">
        <v>4</v>
      </c>
      <c r="C21" s="262" t="s">
        <v>201</v>
      </c>
    </row>
    <row r="22" spans="2:4" x14ac:dyDescent="0.3">
      <c r="D22" s="5" t="s">
        <v>202</v>
      </c>
    </row>
    <row r="24" spans="2:4" x14ac:dyDescent="0.3">
      <c r="B24" s="262">
        <v>5</v>
      </c>
      <c r="C24" s="262" t="s">
        <v>203</v>
      </c>
    </row>
    <row r="25" spans="2:4" x14ac:dyDescent="0.3">
      <c r="C25" s="5" t="s">
        <v>204</v>
      </c>
      <c r="D25" s="5" t="s">
        <v>205</v>
      </c>
    </row>
    <row r="26" spans="2:4" x14ac:dyDescent="0.3">
      <c r="C26" s="5" t="s">
        <v>206</v>
      </c>
      <c r="D26" s="5" t="s">
        <v>207</v>
      </c>
    </row>
    <row r="27" spans="2:4" x14ac:dyDescent="0.3">
      <c r="C27" s="5" t="s">
        <v>208</v>
      </c>
      <c r="D27" s="5" t="s">
        <v>209</v>
      </c>
    </row>
    <row r="28" spans="2:4" x14ac:dyDescent="0.3">
      <c r="C28" s="5" t="s">
        <v>210</v>
      </c>
      <c r="D28" s="5" t="s">
        <v>211</v>
      </c>
    </row>
    <row r="29" spans="2:4" ht="6.95" customHeight="1" x14ac:dyDescent="0.3"/>
    <row r="30" spans="2:4" x14ac:dyDescent="0.3">
      <c r="C30" s="7" t="s">
        <v>212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AB5B-CF38-4C66-AD23-831894DD4012}">
  <sheetPr>
    <tabColor theme="6"/>
  </sheetPr>
  <dimension ref="A1:G11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6.140625" style="10" bestFit="1" customWidth="1"/>
    <col min="3" max="3" width="17.5703125" style="10" bestFit="1" customWidth="1"/>
    <col min="4" max="4" width="16.28515625" style="10" bestFit="1" customWidth="1"/>
    <col min="5" max="5" width="8.140625" style="10" customWidth="1"/>
    <col min="6" max="6" width="16.28515625" style="10" hidden="1" customWidth="1" outlineLevel="1"/>
    <col min="7" max="7" width="9.140625" style="10" customWidth="1" collapsed="1"/>
    <col min="8" max="16384" width="9.140625" style="10"/>
  </cols>
  <sheetData>
    <row r="1" spans="1:6" s="8" customFormat="1" ht="21" x14ac:dyDescent="0.35">
      <c r="A1" s="32"/>
      <c r="B1" s="4"/>
      <c r="D1" s="53" t="s">
        <v>97</v>
      </c>
    </row>
    <row r="2" spans="1:6" s="8" customFormat="1" ht="18.75" x14ac:dyDescent="0.3">
      <c r="A2" s="33"/>
      <c r="B2" s="9"/>
      <c r="D2" s="54" t="s">
        <v>55</v>
      </c>
    </row>
    <row r="3" spans="1:6" ht="6.95" customHeight="1" x14ac:dyDescent="0.25"/>
    <row r="4" spans="1:6" x14ac:dyDescent="0.25">
      <c r="C4" s="11" t="s">
        <v>102</v>
      </c>
      <c r="D4" s="18">
        <v>1</v>
      </c>
      <c r="E4" s="12"/>
      <c r="F4" s="12"/>
    </row>
    <row r="5" spans="1:6" hidden="1" outlineLevel="1" x14ac:dyDescent="0.25">
      <c r="B5" s="24" t="str">
        <f>IFERROR(IF(SUMIFS(D5:F5,D4:F4,"&gt;=0")=0,"",SUMIFS(D5:F5,D4:F4,"&gt;=0")/SUMIFS(D5:F5,D6:F6,"ANSWER")),"")</f>
        <v/>
      </c>
      <c r="C5" s="21" t="s">
        <v>28</v>
      </c>
      <c r="D5" s="22">
        <f>IFERROR(COUNTA('A0) Formula Elements Intro'!$D$8:$D$11),"")</f>
        <v>0</v>
      </c>
      <c r="E5" s="23">
        <f>IFERROR(COUNTIF('A0) Formula Elements Intro'!$E$8:$E$11,Rng_Lkp_AnswerStatus_Good),"")</f>
        <v>0</v>
      </c>
      <c r="F5" s="23">
        <f>IFERROR(COUNTA('A0) Formula Elements Intro'!$F$8:$F$11),"")</f>
        <v>4</v>
      </c>
    </row>
    <row r="6" spans="1:6" collapsed="1" x14ac:dyDescent="0.25">
      <c r="B6" s="24" t="str">
        <f>IFERROR(IF(SUMIFS(D5:F5,D4:F4,"&gt;=0")=0,"",SUMIFS(D5:F5,D6:F6,"&gt;=0", D6:F6,"&lt;=1")/SUMIFS(D5:F5,D4:F4,"&gt;0")),"")</f>
        <v/>
      </c>
      <c r="C6" s="21" t="s">
        <v>29</v>
      </c>
      <c r="D6" s="34" t="s">
        <v>53</v>
      </c>
      <c r="E6" s="17" t="str">
        <f>IFERROR(E5/D5,"")</f>
        <v/>
      </c>
      <c r="F6" s="19" t="s">
        <v>11</v>
      </c>
    </row>
    <row r="7" spans="1:6" ht="45" x14ac:dyDescent="0.25">
      <c r="B7" s="58" t="s">
        <v>49</v>
      </c>
      <c r="C7" s="58" t="s">
        <v>54</v>
      </c>
      <c r="D7" s="59" t="s">
        <v>45</v>
      </c>
      <c r="E7" s="60" t="s">
        <v>18</v>
      </c>
      <c r="F7" s="61" t="s">
        <v>56</v>
      </c>
    </row>
    <row r="8" spans="1:6" x14ac:dyDescent="0.25">
      <c r="B8" s="62">
        <f t="shared" ref="B8:B11" si="0">ROW(B8)-ROW(B$7)</f>
        <v>1</v>
      </c>
      <c r="C8" s="63" t="s">
        <v>30</v>
      </c>
      <c r="D8" s="64"/>
      <c r="E8" s="65" t="str">
        <f>IFERROR(IF(D8="","",IF(EXACT(D8,F8),Rng_Lkp_AnswerStatus_Good,Rng_Lkp_AnswerStatus_Bad)),Rng_Lkp_AnswerStatus_Bad)</f>
        <v/>
      </c>
      <c r="F8" s="66" t="s">
        <v>44</v>
      </c>
    </row>
    <row r="9" spans="1:6" x14ac:dyDescent="0.25">
      <c r="B9" s="67">
        <f t="shared" si="0"/>
        <v>2</v>
      </c>
      <c r="C9" s="68" t="s">
        <v>50</v>
      </c>
      <c r="D9" s="69"/>
      <c r="E9" s="70" t="str">
        <f>IFERROR(IF(D9="","",IF(EXACT(D9,F9),Rng_Lkp_AnswerStatus_Good,Rng_Lkp_AnswerStatus_Bad)),Rng_Lkp_AnswerStatus_Bad)</f>
        <v/>
      </c>
      <c r="F9" s="25" t="s">
        <v>46</v>
      </c>
    </row>
    <row r="10" spans="1:6" x14ac:dyDescent="0.25">
      <c r="B10" s="71">
        <f t="shared" si="0"/>
        <v>3</v>
      </c>
      <c r="C10" s="72" t="s">
        <v>51</v>
      </c>
      <c r="D10" s="73"/>
      <c r="E10" s="74" t="str">
        <f>IFERROR(IF(D10="","",IF(EXACT(D10,F10),Rng_Lkp_AnswerStatus_Good,Rng_Lkp_AnswerStatus_Bad)),Rng_Lkp_AnswerStatus_Bad)</f>
        <v/>
      </c>
      <c r="F10" s="75" t="s">
        <v>47</v>
      </c>
    </row>
    <row r="11" spans="1:6" x14ac:dyDescent="0.25">
      <c r="B11" s="76">
        <f t="shared" si="0"/>
        <v>4</v>
      </c>
      <c r="C11" s="77" t="s">
        <v>52</v>
      </c>
      <c r="D11" s="78"/>
      <c r="E11" s="79" t="str">
        <f>IFERROR(IF(D11="","",IF(EXACT(D11,F11),Rng_Lkp_AnswerStatus_Good,Rng_Lkp_AnswerStatus_Bad)),Rng_Lkp_AnswerStatus_Bad)</f>
        <v/>
      </c>
      <c r="F11" s="80" t="s">
        <v>48</v>
      </c>
    </row>
  </sheetData>
  <conditionalFormatting sqref="B5:B6 E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F11">
    <cfRule type="cellIs" dxfId="13" priority="2" operator="equal">
      <formula>Rng_Lkp_AnswerStatus_Bad</formula>
    </cfRule>
    <cfRule type="cellIs" dxfId="12" priority="3" operator="equal">
      <formula>Rng_Lkp_AnswerStatus_Good</formula>
    </cfRule>
  </conditionalFormatting>
  <dataValidations count="1">
    <dataValidation type="list" allowBlank="1" showInputMessage="1" showErrorMessage="1" errorTitle="Invalid Entry" error="Please choose one of the options from the dropdown list." sqref="D8:D11" xr:uid="{D077688C-641F-46F1-959D-7A50A485ABF0}">
      <formula1>Rng_Lkp_FormulaElement</formula1>
    </dataValidation>
  </dataValidations>
  <pageMargins left="0.7" right="0.7" top="0.75" bottom="0.75" header="0.3" footer="0.3"/>
  <pageSetup paperSize="121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1CE9-F1A6-4929-B4CA-248AC34DCE09}">
  <sheetPr>
    <tabColor theme="6"/>
  </sheetPr>
  <dimension ref="A1:P1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6.140625" style="10" bestFit="1" customWidth="1"/>
    <col min="3" max="3" width="28.5703125" style="10" bestFit="1" customWidth="1"/>
    <col min="4" max="4" width="11" style="10" bestFit="1" customWidth="1"/>
    <col min="5" max="5" width="8.140625" style="10" bestFit="1" customWidth="1"/>
    <col min="6" max="6" width="11.5703125" style="10" hidden="1" customWidth="1" outlineLevel="1"/>
    <col min="7" max="7" width="12.42578125" style="10" bestFit="1" customWidth="1" collapsed="1"/>
    <col min="8" max="8" width="8.140625" style="10" bestFit="1" customWidth="1"/>
    <col min="9" max="9" width="12.42578125" style="10" hidden="1" customWidth="1" outlineLevel="1"/>
    <col min="10" max="10" width="11.85546875" style="10" bestFit="1" customWidth="1" collapsed="1"/>
    <col min="11" max="11" width="8.140625" style="10" bestFit="1" customWidth="1"/>
    <col min="12" max="12" width="11.85546875" style="10" hidden="1" customWidth="1" outlineLevel="1"/>
    <col min="13" max="13" width="11.85546875" style="10" bestFit="1" customWidth="1" collapsed="1"/>
    <col min="14" max="14" width="8.140625" style="10" bestFit="1" customWidth="1"/>
    <col min="15" max="15" width="11.85546875" style="10" hidden="1" customWidth="1" outlineLevel="1"/>
    <col min="16" max="16" width="9.140625" style="10" collapsed="1"/>
    <col min="17" max="16384" width="9.140625" style="10"/>
  </cols>
  <sheetData>
    <row r="1" spans="1:15" s="8" customFormat="1" ht="21" x14ac:dyDescent="0.35">
      <c r="A1" s="40"/>
      <c r="B1" s="4"/>
      <c r="D1" s="53" t="s">
        <v>91</v>
      </c>
    </row>
    <row r="2" spans="1:15" s="8" customFormat="1" ht="18.75" x14ac:dyDescent="0.3">
      <c r="A2" s="41"/>
      <c r="B2" s="9"/>
      <c r="D2" s="54" t="s">
        <v>127</v>
      </c>
    </row>
    <row r="3" spans="1:15" ht="6.95" customHeight="1" x14ac:dyDescent="0.25"/>
    <row r="4" spans="1:15" x14ac:dyDescent="0.25">
      <c r="B4" s="38"/>
      <c r="C4" s="11" t="s">
        <v>102</v>
      </c>
      <c r="D4" s="18">
        <v>1</v>
      </c>
      <c r="E4" s="12"/>
      <c r="F4" s="12"/>
      <c r="G4" s="18">
        <v>2</v>
      </c>
      <c r="H4" s="39"/>
      <c r="I4" s="12"/>
      <c r="J4" s="18">
        <v>3</v>
      </c>
      <c r="K4" s="12"/>
      <c r="L4" s="12"/>
      <c r="M4" s="18">
        <v>4</v>
      </c>
      <c r="N4" s="12"/>
      <c r="O4" s="12"/>
    </row>
    <row r="5" spans="1:15" hidden="1" outlineLevel="1" x14ac:dyDescent="0.25">
      <c r="B5" s="24" t="str">
        <f>IFERROR(IF(SUMIFS(D5:O5,D4:O4,"&gt;=0")=0,"",SUMIFS(D5:O5,D4:O4,"&gt;=0")/SUMIFS(D5:O5,D6:O6,"ANSWER")),"")</f>
        <v/>
      </c>
      <c r="C5" s="21" t="s">
        <v>28</v>
      </c>
      <c r="D5" s="22">
        <f>IFERROR(COUNTA('A1) Formula Elements'!$D$8:$D$15),"")</f>
        <v>0</v>
      </c>
      <c r="E5" s="23">
        <f>IFERROR(COUNTIF('A1) Formula Elements'!$E$8:$E$15,Rng_Lkp_AnswerStatus_Good),"")</f>
        <v>0</v>
      </c>
      <c r="F5" s="23">
        <f>IFERROR(COUNTA('A1) Formula Elements'!$F$8:$F$15),"")</f>
        <v>8</v>
      </c>
      <c r="G5" s="22">
        <f>IFERROR(COUNTA('A1) Formula Elements'!$G$8:$G$15),"")</f>
        <v>0</v>
      </c>
      <c r="H5" s="23">
        <f>IFERROR(COUNTIF('A1) Formula Elements'!$H$8:$H$15,Rng_Lkp_AnswerStatus_Good),"")</f>
        <v>0</v>
      </c>
      <c r="I5" s="23">
        <f>IFERROR(COUNTA('A1) Formula Elements'!$I$8:$I$15),"")</f>
        <v>8</v>
      </c>
      <c r="J5" s="22">
        <f>IFERROR(COUNTA('A1) Formula Elements'!$J$8:$J$15),"")</f>
        <v>0</v>
      </c>
      <c r="K5" s="23">
        <f>IFERROR(COUNTIF('A1) Formula Elements'!$K$8:$K$15,Rng_Lkp_AnswerStatus_Good),"")</f>
        <v>0</v>
      </c>
      <c r="L5" s="23">
        <f>IFERROR(COUNTA('A1) Formula Elements'!$L$8:$L$15),"")</f>
        <v>8</v>
      </c>
      <c r="M5" s="22">
        <f>IFERROR(COUNTA('A1) Formula Elements'!$M$8:$M$15),"")</f>
        <v>0</v>
      </c>
      <c r="N5" s="23">
        <f>IFERROR(COUNTIF('A1) Formula Elements'!$N$8:$N$15,Rng_Lkp_AnswerStatus_Good),"")</f>
        <v>0</v>
      </c>
      <c r="O5" s="23">
        <f>IFERROR(COUNTA('A1) Formula Elements'!$O$8:$O$15),"")</f>
        <v>8</v>
      </c>
    </row>
    <row r="6" spans="1:15" collapsed="1" x14ac:dyDescent="0.25">
      <c r="B6" s="24" t="str">
        <f>IFERROR(IF(SUMIFS(D5:O5,D4:O4,"&gt;=0")=0,"",SUMIFS(D5:O5,D6:O6,"&gt;=0", D6:O6,"&lt;=1")/SUMIFS(D5:O5,D4:O4,"&gt;0")),"")</f>
        <v/>
      </c>
      <c r="C6" s="21" t="s">
        <v>29</v>
      </c>
      <c r="D6" s="37"/>
      <c r="E6" s="17" t="str">
        <f>IFERROR(E5/D5,"")</f>
        <v/>
      </c>
      <c r="F6" s="27" t="s">
        <v>11</v>
      </c>
      <c r="G6" s="37"/>
      <c r="H6" s="17" t="str">
        <f>IFERROR(H5/G5,"")</f>
        <v/>
      </c>
      <c r="I6" s="27" t="s">
        <v>11</v>
      </c>
      <c r="J6" s="37"/>
      <c r="K6" s="17" t="str">
        <f>IFERROR(K5/J5,"")</f>
        <v/>
      </c>
      <c r="L6" s="27" t="s">
        <v>11</v>
      </c>
      <c r="M6" s="37"/>
      <c r="N6" s="17" t="str">
        <f>IFERROR(N5/M5,"")</f>
        <v/>
      </c>
      <c r="O6" s="27" t="s">
        <v>11</v>
      </c>
    </row>
    <row r="7" spans="1:15" ht="45" x14ac:dyDescent="0.25">
      <c r="B7" s="58" t="s">
        <v>49</v>
      </c>
      <c r="C7" s="58" t="s">
        <v>71</v>
      </c>
      <c r="D7" s="81" t="s">
        <v>57</v>
      </c>
      <c r="E7" s="60" t="s">
        <v>18</v>
      </c>
      <c r="F7" s="82" t="s">
        <v>67</v>
      </c>
      <c r="G7" s="81" t="s">
        <v>58</v>
      </c>
      <c r="H7" s="60" t="s">
        <v>19</v>
      </c>
      <c r="I7" s="82" t="s">
        <v>68</v>
      </c>
      <c r="J7" s="81" t="s">
        <v>59</v>
      </c>
      <c r="K7" s="60" t="s">
        <v>20</v>
      </c>
      <c r="L7" s="82" t="s">
        <v>69</v>
      </c>
      <c r="M7" s="81" t="s">
        <v>60</v>
      </c>
      <c r="N7" s="60" t="s">
        <v>26</v>
      </c>
      <c r="O7" s="82" t="s">
        <v>70</v>
      </c>
    </row>
    <row r="8" spans="1:15" x14ac:dyDescent="0.25">
      <c r="B8" s="62">
        <f t="shared" ref="B8:B15" si="0">ROW(B8)-ROW(B$7)</f>
        <v>1</v>
      </c>
      <c r="C8" s="63" t="s">
        <v>62</v>
      </c>
      <c r="D8" s="83"/>
      <c r="E8" s="65" t="str">
        <f t="shared" ref="E8:E15" si="1">IFERROR(IF(D8="","",IF(EXACT(D8,F8),Rng_Lkp_AnswerStatus_Good,Rng_Lkp_AnswerStatus_Bad)),Rng_Lkp_AnswerStatus_Bad)</f>
        <v/>
      </c>
      <c r="F8" s="84" t="s">
        <v>42</v>
      </c>
      <c r="G8" s="83"/>
      <c r="H8" s="65" t="str">
        <f t="shared" ref="H8:H15" si="2">IFERROR(IF(G8="","",IF(EXACT(G8,I8),Rng_Lkp_AnswerStatus_Good,Rng_Lkp_AnswerStatus_Bad)),Rng_Lkp_AnswerStatus_Bad)</f>
        <v/>
      </c>
      <c r="I8" s="84" t="s">
        <v>42</v>
      </c>
      <c r="J8" s="83"/>
      <c r="K8" s="65" t="str">
        <f t="shared" ref="K8:K15" si="3">IFERROR(IF(J8="","",IF(EXACT(J8,L8),Rng_Lkp_AnswerStatus_Good,Rng_Lkp_AnswerStatus_Bad)),Rng_Lkp_AnswerStatus_Bad)</f>
        <v/>
      </c>
      <c r="L8" s="84" t="s">
        <v>43</v>
      </c>
      <c r="M8" s="83"/>
      <c r="N8" s="65" t="str">
        <f t="shared" ref="N8:N15" si="4">IFERROR(IF(M8="","",IF(EXACT(M8,O8),Rng_Lkp_AnswerStatus_Good,Rng_Lkp_AnswerStatus_Bad)),Rng_Lkp_AnswerStatus_Bad)</f>
        <v/>
      </c>
      <c r="O8" s="84" t="s">
        <v>43</v>
      </c>
    </row>
    <row r="9" spans="1:15" x14ac:dyDescent="0.25">
      <c r="B9" s="67">
        <f t="shared" si="0"/>
        <v>2</v>
      </c>
      <c r="C9" s="68" t="s">
        <v>72</v>
      </c>
      <c r="D9" s="85"/>
      <c r="E9" s="70" t="str">
        <f t="shared" si="1"/>
        <v/>
      </c>
      <c r="F9" s="86" t="s">
        <v>42</v>
      </c>
      <c r="G9" s="85"/>
      <c r="H9" s="70" t="str">
        <f t="shared" si="2"/>
        <v/>
      </c>
      <c r="I9" s="86" t="s">
        <v>43</v>
      </c>
      <c r="J9" s="85"/>
      <c r="K9" s="70" t="str">
        <f t="shared" si="3"/>
        <v/>
      </c>
      <c r="L9" s="86" t="s">
        <v>43</v>
      </c>
      <c r="M9" s="85"/>
      <c r="N9" s="70" t="str">
        <f t="shared" si="4"/>
        <v/>
      </c>
      <c r="O9" s="86" t="s">
        <v>42</v>
      </c>
    </row>
    <row r="10" spans="1:15" x14ac:dyDescent="0.25">
      <c r="B10" s="71">
        <f t="shared" si="0"/>
        <v>3</v>
      </c>
      <c r="C10" s="72" t="s">
        <v>73</v>
      </c>
      <c r="D10" s="87"/>
      <c r="E10" s="74" t="str">
        <f t="shared" si="1"/>
        <v/>
      </c>
      <c r="F10" s="88" t="s">
        <v>42</v>
      </c>
      <c r="G10" s="87"/>
      <c r="H10" s="74" t="str">
        <f t="shared" si="2"/>
        <v/>
      </c>
      <c r="I10" s="88" t="s">
        <v>42</v>
      </c>
      <c r="J10" s="87"/>
      <c r="K10" s="74" t="str">
        <f t="shared" si="3"/>
        <v/>
      </c>
      <c r="L10" s="88" t="s">
        <v>42</v>
      </c>
      <c r="M10" s="87"/>
      <c r="N10" s="74" t="str">
        <f t="shared" si="4"/>
        <v/>
      </c>
      <c r="O10" s="88" t="s">
        <v>42</v>
      </c>
    </row>
    <row r="11" spans="1:15" x14ac:dyDescent="0.25">
      <c r="B11" s="67">
        <f t="shared" si="0"/>
        <v>4</v>
      </c>
      <c r="C11" s="68" t="s">
        <v>63</v>
      </c>
      <c r="D11" s="85"/>
      <c r="E11" s="70" t="str">
        <f t="shared" si="1"/>
        <v/>
      </c>
      <c r="F11" s="86" t="s">
        <v>43</v>
      </c>
      <c r="G11" s="85"/>
      <c r="H11" s="70" t="str">
        <f t="shared" si="2"/>
        <v/>
      </c>
      <c r="I11" s="86" t="s">
        <v>42</v>
      </c>
      <c r="J11" s="85"/>
      <c r="K11" s="70" t="str">
        <f t="shared" si="3"/>
        <v/>
      </c>
      <c r="L11" s="86" t="s">
        <v>42</v>
      </c>
      <c r="M11" s="85"/>
      <c r="N11" s="70" t="str">
        <f t="shared" si="4"/>
        <v/>
      </c>
      <c r="O11" s="86" t="s">
        <v>43</v>
      </c>
    </row>
    <row r="12" spans="1:15" x14ac:dyDescent="0.25">
      <c r="B12" s="71">
        <f t="shared" si="0"/>
        <v>5</v>
      </c>
      <c r="C12" s="72" t="s">
        <v>74</v>
      </c>
      <c r="D12" s="87"/>
      <c r="E12" s="74" t="str">
        <f t="shared" si="1"/>
        <v/>
      </c>
      <c r="F12" s="88" t="s">
        <v>42</v>
      </c>
      <c r="G12" s="87"/>
      <c r="H12" s="74" t="str">
        <f t="shared" si="2"/>
        <v/>
      </c>
      <c r="I12" s="88" t="s">
        <v>42</v>
      </c>
      <c r="J12" s="87"/>
      <c r="K12" s="74" t="str">
        <f t="shared" si="3"/>
        <v/>
      </c>
      <c r="L12" s="88" t="s">
        <v>42</v>
      </c>
      <c r="M12" s="87"/>
      <c r="N12" s="74" t="str">
        <f t="shared" si="4"/>
        <v/>
      </c>
      <c r="O12" s="88" t="s">
        <v>42</v>
      </c>
    </row>
    <row r="13" spans="1:15" x14ac:dyDescent="0.25">
      <c r="B13" s="67">
        <f t="shared" si="0"/>
        <v>6</v>
      </c>
      <c r="C13" s="68" t="s">
        <v>64</v>
      </c>
      <c r="D13" s="85"/>
      <c r="E13" s="70" t="str">
        <f t="shared" si="1"/>
        <v/>
      </c>
      <c r="F13" s="86" t="s">
        <v>43</v>
      </c>
      <c r="G13" s="85"/>
      <c r="H13" s="70" t="str">
        <f t="shared" si="2"/>
        <v/>
      </c>
      <c r="I13" s="86" t="s">
        <v>42</v>
      </c>
      <c r="J13" s="85"/>
      <c r="K13" s="70" t="str">
        <f t="shared" si="3"/>
        <v/>
      </c>
      <c r="L13" s="86" t="s">
        <v>42</v>
      </c>
      <c r="M13" s="85"/>
      <c r="N13" s="70" t="str">
        <f t="shared" si="4"/>
        <v/>
      </c>
      <c r="O13" s="86" t="s">
        <v>42</v>
      </c>
    </row>
    <row r="14" spans="1:15" x14ac:dyDescent="0.25">
      <c r="B14" s="71">
        <f t="shared" si="0"/>
        <v>7</v>
      </c>
      <c r="C14" s="72" t="s">
        <v>65</v>
      </c>
      <c r="D14" s="87"/>
      <c r="E14" s="74" t="str">
        <f t="shared" si="1"/>
        <v/>
      </c>
      <c r="F14" s="88" t="s">
        <v>43</v>
      </c>
      <c r="G14" s="87"/>
      <c r="H14" s="74" t="str">
        <f t="shared" si="2"/>
        <v/>
      </c>
      <c r="I14" s="88" t="s">
        <v>42</v>
      </c>
      <c r="J14" s="87"/>
      <c r="K14" s="74" t="str">
        <f t="shared" si="3"/>
        <v/>
      </c>
      <c r="L14" s="88" t="s">
        <v>43</v>
      </c>
      <c r="M14" s="87"/>
      <c r="N14" s="74" t="str">
        <f t="shared" si="4"/>
        <v/>
      </c>
      <c r="O14" s="88" t="s">
        <v>43</v>
      </c>
    </row>
    <row r="15" spans="1:15" x14ac:dyDescent="0.25">
      <c r="B15" s="76">
        <f t="shared" si="0"/>
        <v>8</v>
      </c>
      <c r="C15" s="77" t="s">
        <v>66</v>
      </c>
      <c r="D15" s="89"/>
      <c r="E15" s="79" t="str">
        <f t="shared" si="1"/>
        <v/>
      </c>
      <c r="F15" s="90" t="s">
        <v>43</v>
      </c>
      <c r="G15" s="89"/>
      <c r="H15" s="79" t="str">
        <f t="shared" si="2"/>
        <v/>
      </c>
      <c r="I15" s="90" t="s">
        <v>43</v>
      </c>
      <c r="J15" s="89"/>
      <c r="K15" s="79" t="str">
        <f t="shared" si="3"/>
        <v/>
      </c>
      <c r="L15" s="90" t="s">
        <v>43</v>
      </c>
      <c r="M15" s="89"/>
      <c r="N15" s="79" t="str">
        <f t="shared" si="4"/>
        <v/>
      </c>
      <c r="O15" s="86" t="s">
        <v>42</v>
      </c>
    </row>
  </sheetData>
  <conditionalFormatting sqref="B5:B6 E6 H6 K6 N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O15">
    <cfRule type="cellIs" dxfId="11" priority="2" operator="equal">
      <formula>Rng_Lkp_AnswerStatus_Bad</formula>
    </cfRule>
    <cfRule type="cellIs" dxfId="10" priority="3" operator="equal">
      <formula>Rng_Lkp_AnswerStatus_Good</formula>
    </cfRule>
  </conditionalFormatting>
  <dataValidations count="1">
    <dataValidation type="list" allowBlank="1" showInputMessage="1" showErrorMessage="1" errorTitle="Invalid Entry" error="Please choose one of the options from the dropdown list." sqref="D8:D15 G8:G15 J8:J15 M8:M15" xr:uid="{36C295D1-2895-455A-8754-98DC9529F8CC}">
      <formula1>Rng_Lkp_YN</formula1>
    </dataValidation>
  </dataValidations>
  <pageMargins left="0.7" right="0.7" top="0.75" bottom="0.75" header="0.3" footer="0.3"/>
  <pageSetup paperSize="121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3EDF-5A19-401D-8102-DCE41E5B2018}">
  <sheetPr>
    <tabColor theme="7"/>
  </sheetPr>
  <dimension ref="A1:X17"/>
  <sheetViews>
    <sheetView showGridLines="0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5" width="8.7109375" style="10" bestFit="1" customWidth="1"/>
    <col min="6" max="6" width="12.140625" style="10" bestFit="1" customWidth="1"/>
    <col min="7" max="7" width="8.140625" style="10" bestFit="1" customWidth="1"/>
    <col min="8" max="8" width="10.28515625" style="10" hidden="1" customWidth="1" outlineLevel="1"/>
    <col min="9" max="9" width="10.7109375" style="10" bestFit="1" customWidth="1" collapsed="1"/>
    <col min="10" max="10" width="8.140625" style="10" bestFit="1" customWidth="1"/>
    <col min="11" max="11" width="10.7109375" style="10" hidden="1" customWidth="1" outlineLevel="1"/>
    <col min="12" max="12" width="10.7109375" style="10" customWidth="1" collapsed="1"/>
    <col min="13" max="13" width="8.140625" style="10" bestFit="1" customWidth="1"/>
    <col min="14" max="14" width="13.85546875" style="10" hidden="1" customWidth="1" outlineLevel="1"/>
    <col min="15" max="15" width="7.7109375" style="10" customWidth="1" collapsed="1"/>
    <col min="16" max="16" width="8.140625" style="10" bestFit="1" customWidth="1"/>
    <col min="17" max="17" width="8.85546875" style="10" hidden="1" customWidth="1" outlineLevel="1"/>
    <col min="18" max="18" width="8.7109375" style="10" customWidth="1" collapsed="1"/>
    <col min="19" max="19" width="8.140625" style="10" bestFit="1" customWidth="1"/>
    <col min="20" max="20" width="9.7109375" style="10" hidden="1" customWidth="1" outlineLevel="1"/>
    <col min="21" max="21" width="22.7109375" style="10" bestFit="1" customWidth="1" collapsed="1"/>
    <col min="22" max="22" width="8.140625" style="10" bestFit="1" customWidth="1"/>
    <col min="23" max="23" width="23.42578125" style="10" hidden="1" customWidth="1" outlineLevel="1"/>
    <col min="24" max="24" width="9.140625" style="10" collapsed="1"/>
    <col min="25" max="16384" width="9.140625" style="10"/>
  </cols>
  <sheetData>
    <row r="1" spans="1:23" s="8" customFormat="1" ht="21" x14ac:dyDescent="0.35">
      <c r="A1" s="46"/>
      <c r="B1" s="4"/>
      <c r="F1" s="53" t="s">
        <v>93</v>
      </c>
    </row>
    <row r="2" spans="1:23" s="8" customFormat="1" ht="18.75" x14ac:dyDescent="0.3">
      <c r="A2" s="47"/>
      <c r="B2" s="9"/>
      <c r="F2" s="54" t="s">
        <v>126</v>
      </c>
    </row>
    <row r="3" spans="1:23" ht="6.95" customHeight="1" x14ac:dyDescent="0.25"/>
    <row r="4" spans="1:23" x14ac:dyDescent="0.25">
      <c r="E4" s="11" t="s">
        <v>102</v>
      </c>
      <c r="F4" s="18">
        <v>1</v>
      </c>
      <c r="G4" s="12"/>
      <c r="H4" s="12"/>
      <c r="I4" s="18">
        <v>2</v>
      </c>
      <c r="J4" s="12"/>
      <c r="K4" s="12"/>
      <c r="L4" s="18">
        <v>3</v>
      </c>
      <c r="M4" s="12"/>
      <c r="N4" s="12"/>
      <c r="O4" s="18">
        <v>4</v>
      </c>
      <c r="P4" s="12"/>
      <c r="Q4" s="12"/>
      <c r="R4" s="18">
        <v>5</v>
      </c>
      <c r="S4" s="12"/>
      <c r="T4" s="12"/>
      <c r="U4" s="18">
        <v>6</v>
      </c>
      <c r="V4" s="12"/>
      <c r="W4" s="12"/>
    </row>
    <row r="5" spans="1:23" hidden="1" outlineLevel="1" x14ac:dyDescent="0.25">
      <c r="B5" s="24" t="str">
        <f>IFERROR(IF(SUMIFS(F5:T5,F4:T4,"&gt;=0")=0,"",SUMIFS(F5:T5,F4:T4,"&gt;=0")/SUMIFS(F5:T5,F6:T6,"ANSWER")),"")</f>
        <v/>
      </c>
      <c r="C5" s="21" t="s">
        <v>28</v>
      </c>
      <c r="D5" s="11"/>
      <c r="E5" s="11"/>
      <c r="F5" s="22">
        <f>IFERROR(COUNTA('A2) Syntax'!$F$8:$F$17),"")</f>
        <v>0</v>
      </c>
      <c r="G5" s="23">
        <f>IFERROR(COUNTIF('A2) Syntax'!$G$8:$G$17,Rng_Lkp_AnswerStatus_Good),"")</f>
        <v>0</v>
      </c>
      <c r="H5" s="23">
        <f>IFERROR(COUNTA('A2) Syntax'!$H$8:$H$17),"")</f>
        <v>10</v>
      </c>
      <c r="I5" s="22">
        <f>IFERROR(COUNTA('A2) Syntax'!$I$8:$I$17),"")</f>
        <v>0</v>
      </c>
      <c r="J5" s="23">
        <f>IFERROR(COUNTIF('A2) Syntax'!$J$8:$J$17,Rng_Lkp_AnswerStatus_Good),"")</f>
        <v>0</v>
      </c>
      <c r="K5" s="23">
        <f>IFERROR(COUNTA('A2) Syntax'!$K$8:$K$17),"")</f>
        <v>10</v>
      </c>
      <c r="L5" s="22">
        <f>IFERROR(COUNTA('A2) Syntax'!$L$8:$L$17),"")</f>
        <v>0</v>
      </c>
      <c r="M5" s="23">
        <f>IFERROR(COUNTIF('A2) Syntax'!$M$8:$M$17,Rng_Lkp_AnswerStatus_Good),"")</f>
        <v>0</v>
      </c>
      <c r="N5" s="23">
        <f>IFERROR(COUNTA('A2) Syntax'!$N$8:$N$17),"")</f>
        <v>10</v>
      </c>
      <c r="O5" s="22">
        <f>IFERROR(COUNTA('A2) Syntax'!$O$8:$O$17),"")</f>
        <v>0</v>
      </c>
      <c r="P5" s="23">
        <f>IFERROR(COUNTIF('A2) Syntax'!$P$8:$P$17,Rng_Lkp_AnswerStatus_Good),"")</f>
        <v>0</v>
      </c>
      <c r="Q5" s="23">
        <f>IFERROR(COUNTA('A2) Syntax'!$Q$8:$Q$17),"")</f>
        <v>10</v>
      </c>
      <c r="R5" s="22">
        <f>IFERROR(COUNTA('A2) Syntax'!$R$8:$R$17),"")</f>
        <v>0</v>
      </c>
      <c r="S5" s="23">
        <f>IFERROR(COUNTIF('A2) Syntax'!$S$8:$S$17,Rng_Lkp_AnswerStatus_Good),"")</f>
        <v>0</v>
      </c>
      <c r="T5" s="23">
        <f>IFERROR(COUNTA('A2) Syntax'!$T$8:$T$17),"")</f>
        <v>10</v>
      </c>
      <c r="U5" s="22">
        <f>IFERROR(COUNTA('A2) Syntax'!$U$8:$U$17),"")</f>
        <v>0</v>
      </c>
      <c r="V5" s="23">
        <f>IFERROR(COUNTIF('A2) Syntax'!$V$8:$V$17,Rng_Lkp_AnswerStatus_Good),"")</f>
        <v>0</v>
      </c>
      <c r="W5" s="23">
        <f>IFERROR(COUNTA('A2) Syntax'!$W$8:$W$17),"")</f>
        <v>10</v>
      </c>
    </row>
    <row r="6" spans="1:23" collapsed="1" x14ac:dyDescent="0.25">
      <c r="B6" s="24" t="str">
        <f>IFERROR(IF(SUMIFS(F5:T5,F4:T4,"&gt;=0")=0,"",SUMIFS(F5:T5,F6:T6,"&gt;=0", F6:T6,"&lt;=1")/SUMIFS(F5:T5,F4:T4,"&gt;0")),"")</f>
        <v/>
      </c>
      <c r="C6" s="21" t="s">
        <v>29</v>
      </c>
      <c r="F6" s="42" t="s">
        <v>76</v>
      </c>
      <c r="G6" s="17" t="str">
        <f>IFERROR(G5/F5,"")</f>
        <v/>
      </c>
      <c r="H6" s="13" t="s">
        <v>11</v>
      </c>
      <c r="I6" s="16" t="s">
        <v>77</v>
      </c>
      <c r="J6" s="17" t="str">
        <f>IFERROR(J5/I5,"")</f>
        <v/>
      </c>
      <c r="K6" s="13" t="s">
        <v>11</v>
      </c>
      <c r="L6" s="16" t="s">
        <v>79</v>
      </c>
      <c r="M6" s="17" t="str">
        <f>IFERROR(M5/L5,"")</f>
        <v/>
      </c>
      <c r="N6" s="27" t="s">
        <v>11</v>
      </c>
      <c r="O6" s="42" t="s">
        <v>83</v>
      </c>
      <c r="P6" s="17" t="str">
        <f>IFERROR(P5/O5,"")</f>
        <v/>
      </c>
      <c r="Q6" s="27" t="s">
        <v>11</v>
      </c>
      <c r="R6" s="16" t="s">
        <v>86</v>
      </c>
      <c r="S6" s="17" t="str">
        <f>IFERROR(S5/R5,"")</f>
        <v/>
      </c>
      <c r="T6" s="27" t="s">
        <v>11</v>
      </c>
      <c r="U6" s="16" t="s">
        <v>87</v>
      </c>
      <c r="V6" s="17" t="str">
        <f>IFERROR(V5/U5,"")</f>
        <v/>
      </c>
      <c r="W6" s="19" t="s">
        <v>11</v>
      </c>
    </row>
    <row r="7" spans="1:23" ht="45" x14ac:dyDescent="0.25">
      <c r="B7" s="91" t="s">
        <v>2</v>
      </c>
      <c r="C7" s="91" t="s">
        <v>3</v>
      </c>
      <c r="D7" s="92" t="s">
        <v>94</v>
      </c>
      <c r="E7" s="92" t="s">
        <v>95</v>
      </c>
      <c r="F7" s="93" t="s">
        <v>75</v>
      </c>
      <c r="G7" s="60" t="s">
        <v>18</v>
      </c>
      <c r="H7" s="94" t="s">
        <v>78</v>
      </c>
      <c r="I7" s="93" t="s">
        <v>96</v>
      </c>
      <c r="J7" s="60" t="s">
        <v>19</v>
      </c>
      <c r="K7" s="94" t="s">
        <v>125</v>
      </c>
      <c r="L7" s="95" t="s">
        <v>80</v>
      </c>
      <c r="M7" s="60" t="s">
        <v>20</v>
      </c>
      <c r="N7" s="82" t="s">
        <v>81</v>
      </c>
      <c r="O7" s="95" t="s">
        <v>82</v>
      </c>
      <c r="P7" s="60" t="s">
        <v>26</v>
      </c>
      <c r="Q7" s="82" t="s">
        <v>84</v>
      </c>
      <c r="R7" s="95" t="s">
        <v>85</v>
      </c>
      <c r="S7" s="60" t="s">
        <v>31</v>
      </c>
      <c r="T7" s="82" t="s">
        <v>88</v>
      </c>
      <c r="U7" s="96" t="s">
        <v>89</v>
      </c>
      <c r="V7" s="60" t="s">
        <v>32</v>
      </c>
      <c r="W7" s="61" t="s">
        <v>90</v>
      </c>
    </row>
    <row r="8" spans="1:23" x14ac:dyDescent="0.25">
      <c r="B8" s="97">
        <v>4405</v>
      </c>
      <c r="C8" s="98" t="s">
        <v>108</v>
      </c>
      <c r="D8" s="99">
        <v>1000</v>
      </c>
      <c r="E8" s="99">
        <v>1100</v>
      </c>
      <c r="F8" s="100"/>
      <c r="G8" s="101" t="str">
        <f t="shared" ref="G8:G17" si="0">IFERROR(IF(F8="","",IF(AND(_xlfn.ISFORMULA(F8),EXACT(F8,H8)),Rng_Lkp_AnswerStatus_Good,Rng_Lkp_AnswerStatus_Bad)),Rng_Lkp_AnswerStatus_Bad)</f>
        <v/>
      </c>
      <c r="H8" s="102">
        <f>(E8-D8)/D8</f>
        <v>0.1</v>
      </c>
      <c r="I8" s="103"/>
      <c r="J8" s="101" t="str">
        <f t="shared" ref="J8:J17" si="1">IFERROR(IF(I8="","",IF(AND(_xlfn.ISFORMULA(I8),EXACT(I8,K8)),Rng_Lkp_AnswerStatus_Good,Rng_Lkp_AnswerStatus_Bad)),Rng_Lkp_AnswerStatus_Bad)</f>
        <v/>
      </c>
      <c r="K8" s="104">
        <f>D8^2</f>
        <v>1000000</v>
      </c>
      <c r="L8" s="105"/>
      <c r="M8" s="101" t="str">
        <f t="shared" ref="M8:M17" si="2">IFERROR(IF(L8="","",IF(AND(_xlfn.ISFORMULA(L8),EXACT(L8,N8)),Rng_Lkp_AnswerStatus_Good,Rng_Lkp_AnswerStatus_Bad)),Rng_Lkp_AnswerStatus_Bad)</f>
        <v/>
      </c>
      <c r="N8" s="106" t="b">
        <f>D8&lt;=E8</f>
        <v>1</v>
      </c>
      <c r="O8" s="105"/>
      <c r="P8" s="101" t="str">
        <f t="shared" ref="P8:P17" si="3">IFERROR(IF(O8="","",IF(AND(_xlfn.ISFORMULA(O8),EXACT(O8,Q8)),Rng_Lkp_AnswerStatus_Good,Rng_Lkp_AnswerStatus_Bad)),Rng_Lkp_AnswerStatus_Bad)</f>
        <v/>
      </c>
      <c r="Q8" s="107" t="b">
        <f>D8=E8</f>
        <v>0</v>
      </c>
      <c r="R8" s="108"/>
      <c r="S8" s="109" t="str">
        <f t="shared" ref="S8:S17" si="4">IFERROR(IF(R8="","",IF(AND(_xlfn.ISFORMULA(R8),EXACT(R8,T8)),Rng_Lkp_AnswerStatus_Good,Rng_Lkp_AnswerStatus_Bad)),Rng_Lkp_AnswerStatus_Bad)</f>
        <v/>
      </c>
      <c r="T8" s="110" t="b">
        <f>D8&lt;&gt;E8</f>
        <v>1</v>
      </c>
      <c r="U8" s="111"/>
      <c r="V8" s="109" t="str">
        <f t="shared" ref="V8:V17" si="5">IFERROR(IF(U8="","",IF(AND(_xlfn.ISFORMULA(U8),EXACT(U8,W8)),Rng_Lkp_AnswerStatus_Good,Rng_Lkp_AnswerStatus_Bad)),Rng_Lkp_AnswerStatus_Bad)</f>
        <v/>
      </c>
      <c r="W8" s="112" t="str">
        <f>B8 &amp; ": " &amp; C8</f>
        <v>4405: Tammy Ward</v>
      </c>
    </row>
    <row r="9" spans="1:23" x14ac:dyDescent="0.25">
      <c r="B9" s="67">
        <v>1030</v>
      </c>
      <c r="C9" s="113" t="s">
        <v>4</v>
      </c>
      <c r="D9" s="114">
        <v>750</v>
      </c>
      <c r="E9" s="114">
        <v>800</v>
      </c>
      <c r="F9" s="115"/>
      <c r="G9" s="70" t="str">
        <f t="shared" si="0"/>
        <v/>
      </c>
      <c r="H9" s="116">
        <f t="shared" ref="H9:H17" si="6">(E9-D9)/D9</f>
        <v>6.6666666666666666E-2</v>
      </c>
      <c r="I9" s="117"/>
      <c r="J9" s="70" t="str">
        <f t="shared" si="1"/>
        <v/>
      </c>
      <c r="K9" s="118">
        <f t="shared" ref="K9:K17" si="7">D9^2</f>
        <v>562500</v>
      </c>
      <c r="L9" s="119"/>
      <c r="M9" s="70" t="str">
        <f t="shared" si="2"/>
        <v/>
      </c>
      <c r="N9" s="120" t="b">
        <f t="shared" ref="N9:N17" si="8">D9&lt;=E9</f>
        <v>1</v>
      </c>
      <c r="O9" s="119"/>
      <c r="P9" s="70" t="str">
        <f t="shared" si="3"/>
        <v/>
      </c>
      <c r="Q9" s="121" t="b">
        <f t="shared" ref="Q9:Q17" si="9">D9=E9</f>
        <v>0</v>
      </c>
      <c r="R9" s="119"/>
      <c r="S9" s="70" t="str">
        <f t="shared" si="4"/>
        <v/>
      </c>
      <c r="T9" s="121" t="b">
        <f t="shared" ref="T9:T17" si="10">D9&lt;&gt;E9</f>
        <v>1</v>
      </c>
      <c r="U9" s="122"/>
      <c r="V9" s="70" t="str">
        <f t="shared" si="5"/>
        <v/>
      </c>
      <c r="W9" s="123" t="str">
        <f t="shared" ref="W9:W17" si="11">B9 &amp; ": " &amp; C9</f>
        <v>1030: Cory Gibes</v>
      </c>
    </row>
    <row r="10" spans="1:23" x14ac:dyDescent="0.25">
      <c r="B10" s="124">
        <v>1603</v>
      </c>
      <c r="C10" s="125" t="s">
        <v>107</v>
      </c>
      <c r="D10" s="126">
        <v>750</v>
      </c>
      <c r="E10" s="126">
        <v>800</v>
      </c>
      <c r="F10" s="127"/>
      <c r="G10" s="128" t="str">
        <f t="shared" si="0"/>
        <v/>
      </c>
      <c r="H10" s="129">
        <f t="shared" si="6"/>
        <v>6.6666666666666666E-2</v>
      </c>
      <c r="I10" s="130"/>
      <c r="J10" s="128" t="str">
        <f t="shared" si="1"/>
        <v/>
      </c>
      <c r="K10" s="131">
        <f t="shared" si="7"/>
        <v>562500</v>
      </c>
      <c r="L10" s="132"/>
      <c r="M10" s="128" t="str">
        <f t="shared" si="2"/>
        <v/>
      </c>
      <c r="N10" s="133" t="b">
        <f t="shared" si="8"/>
        <v>1</v>
      </c>
      <c r="O10" s="132"/>
      <c r="P10" s="128" t="str">
        <f t="shared" si="3"/>
        <v/>
      </c>
      <c r="Q10" s="134" t="b">
        <f t="shared" si="9"/>
        <v>0</v>
      </c>
      <c r="R10" s="132"/>
      <c r="S10" s="128" t="str">
        <f t="shared" si="4"/>
        <v/>
      </c>
      <c r="T10" s="134" t="b">
        <f t="shared" si="10"/>
        <v>1</v>
      </c>
      <c r="U10" s="135"/>
      <c r="V10" s="128" t="str">
        <f t="shared" si="5"/>
        <v/>
      </c>
      <c r="W10" s="136" t="str">
        <f t="shared" si="11"/>
        <v>1603: Danica Brusch</v>
      </c>
    </row>
    <row r="11" spans="1:23" x14ac:dyDescent="0.25">
      <c r="B11" s="67">
        <v>4298</v>
      </c>
      <c r="C11" s="113" t="s">
        <v>5</v>
      </c>
      <c r="D11" s="114">
        <v>1400</v>
      </c>
      <c r="E11" s="114">
        <v>1200</v>
      </c>
      <c r="F11" s="115"/>
      <c r="G11" s="70" t="str">
        <f t="shared" si="0"/>
        <v/>
      </c>
      <c r="H11" s="116">
        <f t="shared" si="6"/>
        <v>-0.14285714285714285</v>
      </c>
      <c r="I11" s="117"/>
      <c r="J11" s="70" t="str">
        <f t="shared" si="1"/>
        <v/>
      </c>
      <c r="K11" s="118">
        <f t="shared" si="7"/>
        <v>1960000</v>
      </c>
      <c r="L11" s="119"/>
      <c r="M11" s="70" t="str">
        <f t="shared" si="2"/>
        <v/>
      </c>
      <c r="N11" s="120" t="b">
        <f t="shared" si="8"/>
        <v>0</v>
      </c>
      <c r="O11" s="119"/>
      <c r="P11" s="70" t="str">
        <f t="shared" si="3"/>
        <v/>
      </c>
      <c r="Q11" s="121" t="b">
        <f t="shared" si="9"/>
        <v>0</v>
      </c>
      <c r="R11" s="119"/>
      <c r="S11" s="70" t="str">
        <f t="shared" si="4"/>
        <v/>
      </c>
      <c r="T11" s="121" t="b">
        <f t="shared" si="10"/>
        <v>1</v>
      </c>
      <c r="U11" s="122"/>
      <c r="V11" s="70" t="str">
        <f t="shared" si="5"/>
        <v/>
      </c>
      <c r="W11" s="123" t="str">
        <f t="shared" si="11"/>
        <v>4298: Wilda Giguere</v>
      </c>
    </row>
    <row r="12" spans="1:23" x14ac:dyDescent="0.25">
      <c r="B12" s="124">
        <v>2352</v>
      </c>
      <c r="C12" s="125" t="s">
        <v>104</v>
      </c>
      <c r="D12" s="126">
        <v>1000</v>
      </c>
      <c r="E12" s="126">
        <v>950</v>
      </c>
      <c r="F12" s="127"/>
      <c r="G12" s="128" t="str">
        <f t="shared" si="0"/>
        <v/>
      </c>
      <c r="H12" s="129">
        <f t="shared" si="6"/>
        <v>-0.05</v>
      </c>
      <c r="I12" s="130"/>
      <c r="J12" s="128" t="str">
        <f t="shared" si="1"/>
        <v/>
      </c>
      <c r="K12" s="131">
        <f t="shared" si="7"/>
        <v>1000000</v>
      </c>
      <c r="L12" s="132"/>
      <c r="M12" s="128" t="str">
        <f t="shared" si="2"/>
        <v/>
      </c>
      <c r="N12" s="133" t="b">
        <f t="shared" si="8"/>
        <v>0</v>
      </c>
      <c r="O12" s="132"/>
      <c r="P12" s="128" t="str">
        <f t="shared" si="3"/>
        <v/>
      </c>
      <c r="Q12" s="134" t="b">
        <f t="shared" si="9"/>
        <v>0</v>
      </c>
      <c r="R12" s="132"/>
      <c r="S12" s="128" t="str">
        <f t="shared" si="4"/>
        <v/>
      </c>
      <c r="T12" s="134" t="b">
        <f t="shared" si="10"/>
        <v>1</v>
      </c>
      <c r="U12" s="135"/>
      <c r="V12" s="128" t="str">
        <f t="shared" si="5"/>
        <v/>
      </c>
      <c r="W12" s="136" t="str">
        <f t="shared" si="11"/>
        <v>2352: Elvera Benim</v>
      </c>
    </row>
    <row r="13" spans="1:23" x14ac:dyDescent="0.25">
      <c r="B13" s="67">
        <v>1049</v>
      </c>
      <c r="C13" s="113" t="s">
        <v>105</v>
      </c>
      <c r="D13" s="114">
        <v>1000</v>
      </c>
      <c r="E13" s="114">
        <v>1000</v>
      </c>
      <c r="F13" s="115"/>
      <c r="G13" s="70" t="str">
        <f t="shared" si="0"/>
        <v/>
      </c>
      <c r="H13" s="116">
        <f t="shared" si="6"/>
        <v>0</v>
      </c>
      <c r="I13" s="117"/>
      <c r="J13" s="70" t="str">
        <f t="shared" si="1"/>
        <v/>
      </c>
      <c r="K13" s="118">
        <f t="shared" si="7"/>
        <v>1000000</v>
      </c>
      <c r="L13" s="119"/>
      <c r="M13" s="70" t="str">
        <f t="shared" si="2"/>
        <v/>
      </c>
      <c r="N13" s="120" t="b">
        <f t="shared" si="8"/>
        <v>1</v>
      </c>
      <c r="O13" s="119"/>
      <c r="P13" s="70" t="str">
        <f t="shared" si="3"/>
        <v/>
      </c>
      <c r="Q13" s="121" t="b">
        <f t="shared" si="9"/>
        <v>1</v>
      </c>
      <c r="R13" s="119"/>
      <c r="S13" s="70" t="str">
        <f t="shared" si="4"/>
        <v/>
      </c>
      <c r="T13" s="121" t="b">
        <f t="shared" si="10"/>
        <v>0</v>
      </c>
      <c r="U13" s="122"/>
      <c r="V13" s="70" t="str">
        <f t="shared" si="5"/>
        <v/>
      </c>
      <c r="W13" s="123" t="str">
        <f t="shared" si="11"/>
        <v>1049: Carma Heusen</v>
      </c>
    </row>
    <row r="14" spans="1:23" x14ac:dyDescent="0.25">
      <c r="B14" s="124">
        <v>2278</v>
      </c>
      <c r="C14" s="125" t="s">
        <v>106</v>
      </c>
      <c r="D14" s="126">
        <v>750</v>
      </c>
      <c r="E14" s="126">
        <v>1000</v>
      </c>
      <c r="F14" s="127"/>
      <c r="G14" s="128" t="str">
        <f t="shared" si="0"/>
        <v/>
      </c>
      <c r="H14" s="129">
        <f t="shared" si="6"/>
        <v>0.33333333333333331</v>
      </c>
      <c r="I14" s="130"/>
      <c r="J14" s="128" t="str">
        <f t="shared" si="1"/>
        <v/>
      </c>
      <c r="K14" s="131">
        <f t="shared" si="7"/>
        <v>562500</v>
      </c>
      <c r="L14" s="132"/>
      <c r="M14" s="128" t="str">
        <f t="shared" si="2"/>
        <v/>
      </c>
      <c r="N14" s="133" t="b">
        <f t="shared" si="8"/>
        <v>1</v>
      </c>
      <c r="O14" s="132"/>
      <c r="P14" s="128" t="str">
        <f t="shared" si="3"/>
        <v/>
      </c>
      <c r="Q14" s="134" t="b">
        <f t="shared" si="9"/>
        <v>0</v>
      </c>
      <c r="R14" s="132"/>
      <c r="S14" s="128" t="str">
        <f t="shared" si="4"/>
        <v/>
      </c>
      <c r="T14" s="134" t="b">
        <f t="shared" si="10"/>
        <v>1</v>
      </c>
      <c r="U14" s="135"/>
      <c r="V14" s="128" t="str">
        <f t="shared" si="5"/>
        <v/>
      </c>
      <c r="W14" s="136" t="str">
        <f t="shared" si="11"/>
        <v>2278: Malinda Hoc</v>
      </c>
    </row>
    <row r="15" spans="1:23" x14ac:dyDescent="0.25">
      <c r="B15" s="67">
        <v>4071</v>
      </c>
      <c r="C15" s="113" t="s">
        <v>6</v>
      </c>
      <c r="D15" s="114">
        <v>75</v>
      </c>
      <c r="E15" s="114">
        <v>150</v>
      </c>
      <c r="F15" s="115"/>
      <c r="G15" s="70" t="str">
        <f t="shared" si="0"/>
        <v/>
      </c>
      <c r="H15" s="116">
        <f t="shared" si="6"/>
        <v>1</v>
      </c>
      <c r="I15" s="117"/>
      <c r="J15" s="70" t="str">
        <f t="shared" si="1"/>
        <v/>
      </c>
      <c r="K15" s="118">
        <f t="shared" si="7"/>
        <v>5625</v>
      </c>
      <c r="L15" s="119"/>
      <c r="M15" s="70" t="str">
        <f t="shared" si="2"/>
        <v/>
      </c>
      <c r="N15" s="120" t="b">
        <f t="shared" si="8"/>
        <v>1</v>
      </c>
      <c r="O15" s="119"/>
      <c r="P15" s="70" t="str">
        <f t="shared" si="3"/>
        <v/>
      </c>
      <c r="Q15" s="121" t="b">
        <f t="shared" si="9"/>
        <v>0</v>
      </c>
      <c r="R15" s="119"/>
      <c r="S15" s="70" t="str">
        <f t="shared" si="4"/>
        <v/>
      </c>
      <c r="T15" s="121" t="b">
        <f t="shared" si="10"/>
        <v>1</v>
      </c>
      <c r="U15" s="122"/>
      <c r="V15" s="70" t="str">
        <f t="shared" si="5"/>
        <v/>
      </c>
      <c r="W15" s="123" t="str">
        <f t="shared" si="11"/>
        <v>4071: Natalie Fern</v>
      </c>
    </row>
    <row r="16" spans="1:23" x14ac:dyDescent="0.25">
      <c r="B16" s="124">
        <v>1066</v>
      </c>
      <c r="C16" s="125" t="s">
        <v>7</v>
      </c>
      <c r="D16" s="126">
        <v>75</v>
      </c>
      <c r="E16" s="126">
        <v>125</v>
      </c>
      <c r="F16" s="127"/>
      <c r="G16" s="128" t="str">
        <f t="shared" si="0"/>
        <v/>
      </c>
      <c r="H16" s="129">
        <f t="shared" si="6"/>
        <v>0.66666666666666663</v>
      </c>
      <c r="I16" s="130"/>
      <c r="J16" s="128" t="str">
        <f t="shared" si="1"/>
        <v/>
      </c>
      <c r="K16" s="131">
        <f t="shared" si="7"/>
        <v>5625</v>
      </c>
      <c r="L16" s="132"/>
      <c r="M16" s="128" t="str">
        <f t="shared" si="2"/>
        <v/>
      </c>
      <c r="N16" s="133" t="b">
        <f t="shared" si="8"/>
        <v>1</v>
      </c>
      <c r="O16" s="132"/>
      <c r="P16" s="128" t="str">
        <f t="shared" si="3"/>
        <v/>
      </c>
      <c r="Q16" s="134" t="b">
        <f t="shared" si="9"/>
        <v>0</v>
      </c>
      <c r="R16" s="132"/>
      <c r="S16" s="128" t="str">
        <f t="shared" si="4"/>
        <v/>
      </c>
      <c r="T16" s="134" t="b">
        <f t="shared" si="10"/>
        <v>1</v>
      </c>
      <c r="U16" s="135"/>
      <c r="V16" s="128" t="str">
        <f t="shared" si="5"/>
        <v/>
      </c>
      <c r="W16" s="136" t="str">
        <f t="shared" si="11"/>
        <v>1066: Lisha Centini</v>
      </c>
    </row>
    <row r="17" spans="2:23" x14ac:dyDescent="0.25">
      <c r="B17" s="137">
        <v>2316</v>
      </c>
      <c r="C17" s="138" t="s">
        <v>109</v>
      </c>
      <c r="D17" s="139">
        <v>72</v>
      </c>
      <c r="E17" s="139">
        <v>18</v>
      </c>
      <c r="F17" s="140"/>
      <c r="G17" s="141" t="str">
        <f t="shared" si="0"/>
        <v/>
      </c>
      <c r="H17" s="142">
        <f t="shared" si="6"/>
        <v>-0.75</v>
      </c>
      <c r="I17" s="143"/>
      <c r="J17" s="141" t="str">
        <f t="shared" si="1"/>
        <v/>
      </c>
      <c r="K17" s="144">
        <f t="shared" si="7"/>
        <v>5184</v>
      </c>
      <c r="L17" s="145"/>
      <c r="M17" s="141" t="str">
        <f t="shared" si="2"/>
        <v/>
      </c>
      <c r="N17" s="146" t="b">
        <f t="shared" si="8"/>
        <v>0</v>
      </c>
      <c r="O17" s="145"/>
      <c r="P17" s="141" t="str">
        <f t="shared" si="3"/>
        <v/>
      </c>
      <c r="Q17" s="147" t="b">
        <f t="shared" si="9"/>
        <v>0</v>
      </c>
      <c r="R17" s="145"/>
      <c r="S17" s="141" t="str">
        <f t="shared" si="4"/>
        <v/>
      </c>
      <c r="T17" s="147" t="b">
        <f t="shared" si="10"/>
        <v>1</v>
      </c>
      <c r="U17" s="148"/>
      <c r="V17" s="141" t="str">
        <f t="shared" si="5"/>
        <v/>
      </c>
      <c r="W17" s="149" t="str">
        <f t="shared" si="11"/>
        <v>2316: Arlene Klus</v>
      </c>
    </row>
  </sheetData>
  <conditionalFormatting sqref="B5:B6 G6 J6 M6 P6 S6 V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W17">
    <cfRule type="cellIs" dxfId="9" priority="2" operator="equal">
      <formula>Rng_Lkp_AnswerStatus_Bad</formula>
    </cfRule>
    <cfRule type="cellIs" dxfId="8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467B-C783-439C-8A43-BD4431CC44F3}">
  <sheetPr>
    <tabColor theme="8"/>
  </sheetPr>
  <dimension ref="A1:K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14.140625" style="10" bestFit="1" customWidth="1"/>
    <col min="6" max="6" width="8.140625" style="10" bestFit="1" customWidth="1"/>
    <col min="7" max="7" width="17.28515625" style="10" hidden="1" customWidth="1" outlineLevel="1"/>
    <col min="8" max="8" width="27.7109375" style="10" customWidth="1" collapsed="1"/>
    <col min="9" max="9" width="8.140625" style="10" bestFit="1" customWidth="1"/>
    <col min="10" max="10" width="29.140625" style="10" hidden="1" customWidth="1" outlineLevel="1"/>
    <col min="11" max="11" width="9.140625" style="10" collapsed="1"/>
    <col min="12" max="16384" width="9.140625" style="10"/>
  </cols>
  <sheetData>
    <row r="1" spans="1:10" s="8" customFormat="1" ht="21" x14ac:dyDescent="0.35">
      <c r="A1" s="48"/>
      <c r="B1" s="4"/>
      <c r="E1" s="53" t="s">
        <v>92</v>
      </c>
    </row>
    <row r="2" spans="1:10" s="8" customFormat="1" ht="18.75" x14ac:dyDescent="0.3">
      <c r="A2" s="49"/>
      <c r="B2" s="9"/>
      <c r="E2" s="54" t="s">
        <v>126</v>
      </c>
    </row>
    <row r="3" spans="1:10" ht="6.95" customHeight="1" x14ac:dyDescent="0.25"/>
    <row r="4" spans="1:10" x14ac:dyDescent="0.25">
      <c r="D4" s="11" t="s">
        <v>102</v>
      </c>
      <c r="E4" s="18">
        <v>1</v>
      </c>
      <c r="F4" s="12"/>
      <c r="G4" s="12"/>
      <c r="H4" s="18">
        <v>2</v>
      </c>
      <c r="I4" s="12"/>
      <c r="J4" s="12"/>
    </row>
    <row r="5" spans="1:10" hidden="1" outlineLevel="1" x14ac:dyDescent="0.25">
      <c r="B5" s="24" t="str">
        <f>IFERROR(IF(SUMIFS(E5:J5,E4:J4,"&gt;=0")=0,"",SUMIFS(E5:J5,E4:J4,"&gt;=0")/SUMIFS(E5:J5,E6:J6,"ANSWER")),"")</f>
        <v/>
      </c>
      <c r="C5" s="21" t="s">
        <v>28</v>
      </c>
      <c r="D5" s="26"/>
      <c r="E5" s="22">
        <f>IFERROR(COUNTA('B3) Placeholders'!$E$8:$E$17),"")</f>
        <v>0</v>
      </c>
      <c r="F5" s="23">
        <f>IFERROR(COUNTIF('B3) Placeholders'!$F$8:$F$17,Rng_Lkp_AnswerStatus_Good),"")</f>
        <v>0</v>
      </c>
      <c r="G5" s="23">
        <f>IFERROR(COUNTA('B3) Placeholders'!$G$8:$G$17),"")</f>
        <v>10</v>
      </c>
      <c r="H5" s="22">
        <f>IFERROR(COUNTA('B3) Placeholders'!$H$8:$H$17),"")</f>
        <v>0</v>
      </c>
      <c r="I5" s="23">
        <f>IFERROR(COUNTIF('B3) Placeholders'!$I$8:$I$17,Rng_Lkp_AnswerStatus_Good),"")</f>
        <v>0</v>
      </c>
      <c r="J5" s="23">
        <f>IFERROR(COUNTA('B3) Placeholders'!$J$8:$J$17),"")</f>
        <v>10</v>
      </c>
    </row>
    <row r="6" spans="1:10" collapsed="1" x14ac:dyDescent="0.25">
      <c r="B6" s="24" t="str">
        <f>IFERROR(IF(SUMIFS(E5:J5,E4:J4,"&gt;=0")=0,"",SUMIFS(E5:J5,E6:J6,"&gt;=0", E6:J6,"&lt;=1")/SUMIFS(E5:J5,E4:J4,"&gt;0")),"")</f>
        <v/>
      </c>
      <c r="C6" s="21" t="s">
        <v>29</v>
      </c>
      <c r="D6" s="26"/>
      <c r="E6" s="18" t="s">
        <v>41</v>
      </c>
      <c r="F6" s="17" t="str">
        <f>IFERROR(F5/E5,"")</f>
        <v/>
      </c>
      <c r="G6" s="19" t="s">
        <v>11</v>
      </c>
      <c r="H6" s="18" t="s">
        <v>41</v>
      </c>
      <c r="I6" s="17" t="str">
        <f>IFERROR(I5/H5,"")</f>
        <v/>
      </c>
      <c r="J6" s="19" t="s">
        <v>11</v>
      </c>
    </row>
    <row r="7" spans="1:10" ht="45" x14ac:dyDescent="0.25">
      <c r="B7" s="150" t="s">
        <v>2</v>
      </c>
      <c r="C7" s="150" t="s">
        <v>3</v>
      </c>
      <c r="D7" s="150" t="s">
        <v>33</v>
      </c>
      <c r="E7" s="151" t="s">
        <v>100</v>
      </c>
      <c r="F7" s="60" t="s">
        <v>18</v>
      </c>
      <c r="G7" s="61" t="s">
        <v>101</v>
      </c>
      <c r="H7" s="151" t="s">
        <v>128</v>
      </c>
      <c r="I7" s="60" t="s">
        <v>19</v>
      </c>
      <c r="J7" s="61" t="s">
        <v>129</v>
      </c>
    </row>
    <row r="8" spans="1:10" x14ac:dyDescent="0.25">
      <c r="B8" s="152">
        <v>4405</v>
      </c>
      <c r="C8" s="153" t="s">
        <v>108</v>
      </c>
      <c r="D8" s="153" t="s">
        <v>34</v>
      </c>
      <c r="E8" s="154"/>
      <c r="F8" s="155" t="str">
        <f t="shared" ref="F8:F17" si="0">IFERROR(IF(E8="","",IF(AND(_xlfn.ISFORMULA(E8),EXACT(E8,G8)),Rng_Lkp_AnswerStatus_Good,Rng_Lkp_AnswerStatus_Bad)),Rng_Lkp_AnswerStatus_Bad)</f>
        <v/>
      </c>
      <c r="G8" s="156" t="str">
        <f>IF(D8="NY","blah true","blah false")</f>
        <v>blah true</v>
      </c>
      <c r="H8" s="154"/>
      <c r="I8" s="155" t="str">
        <f t="shared" ref="I8:I17" si="1">IFERROR(IF(H8="","",IF(AND(_xlfn.ISFORMULA(H8),EXACT(H8,J8)),Rng_Lkp_AnswerStatus_Good,Rng_Lkp_AnswerStatus_Bad)),Rng_Lkp_AnswerStatus_Bad)</f>
        <v/>
      </c>
      <c r="J8" s="156" t="str">
        <f>IF(D8="NY",B8 &amp; ": " &amp; C8,B8 &amp; "-" &amp; D8)</f>
        <v>4405: Tammy Ward</v>
      </c>
    </row>
    <row r="9" spans="1:10" x14ac:dyDescent="0.25">
      <c r="B9" s="67">
        <v>1030</v>
      </c>
      <c r="C9" s="113" t="s">
        <v>4</v>
      </c>
      <c r="D9" s="113" t="s">
        <v>35</v>
      </c>
      <c r="E9" s="157"/>
      <c r="F9" s="70" t="str">
        <f t="shared" si="0"/>
        <v/>
      </c>
      <c r="G9" s="25" t="str">
        <f t="shared" ref="G9:G17" si="2">IF(D9="NY","blah true","blah false")</f>
        <v>blah false</v>
      </c>
      <c r="H9" s="157"/>
      <c r="I9" s="70" t="str">
        <f t="shared" si="1"/>
        <v/>
      </c>
      <c r="J9" s="25" t="str">
        <f t="shared" ref="J9:J17" si="3">IF(D9="NY",B9 &amp; ": " &amp; C9,B9 &amp; "-" &amp; D9)</f>
        <v>1030-CT</v>
      </c>
    </row>
    <row r="10" spans="1:10" x14ac:dyDescent="0.25">
      <c r="B10" s="158">
        <v>1603</v>
      </c>
      <c r="C10" s="159" t="s">
        <v>107</v>
      </c>
      <c r="D10" s="159" t="s">
        <v>34</v>
      </c>
      <c r="E10" s="160"/>
      <c r="F10" s="161" t="str">
        <f t="shared" si="0"/>
        <v/>
      </c>
      <c r="G10" s="162" t="str">
        <f t="shared" si="2"/>
        <v>blah true</v>
      </c>
      <c r="H10" s="160"/>
      <c r="I10" s="161" t="str">
        <f t="shared" si="1"/>
        <v/>
      </c>
      <c r="J10" s="162" t="str">
        <f t="shared" si="3"/>
        <v>1603: Danica Brusch</v>
      </c>
    </row>
    <row r="11" spans="1:10" x14ac:dyDescent="0.25">
      <c r="B11" s="67">
        <v>4298</v>
      </c>
      <c r="C11" s="113" t="s">
        <v>5</v>
      </c>
      <c r="D11" s="113" t="s">
        <v>37</v>
      </c>
      <c r="E11" s="157"/>
      <c r="F11" s="70" t="str">
        <f t="shared" si="0"/>
        <v/>
      </c>
      <c r="G11" s="25" t="str">
        <f t="shared" si="2"/>
        <v>blah false</v>
      </c>
      <c r="H11" s="157"/>
      <c r="I11" s="70" t="str">
        <f t="shared" si="1"/>
        <v/>
      </c>
      <c r="J11" s="25" t="str">
        <f t="shared" si="3"/>
        <v>4298-MA</v>
      </c>
    </row>
    <row r="12" spans="1:10" x14ac:dyDescent="0.25">
      <c r="B12" s="158">
        <v>2352</v>
      </c>
      <c r="C12" s="159" t="s">
        <v>104</v>
      </c>
      <c r="D12" s="159" t="s">
        <v>38</v>
      </c>
      <c r="E12" s="160"/>
      <c r="F12" s="161" t="str">
        <f t="shared" si="0"/>
        <v/>
      </c>
      <c r="G12" s="162" t="str">
        <f t="shared" si="2"/>
        <v>blah false</v>
      </c>
      <c r="H12" s="160"/>
      <c r="I12" s="161" t="str">
        <f t="shared" si="1"/>
        <v/>
      </c>
      <c r="J12" s="162" t="str">
        <f t="shared" si="3"/>
        <v>2352-IN</v>
      </c>
    </row>
    <row r="13" spans="1:10" x14ac:dyDescent="0.25">
      <c r="B13" s="67">
        <v>1049</v>
      </c>
      <c r="C13" s="113" t="s">
        <v>105</v>
      </c>
      <c r="D13" s="113" t="s">
        <v>34</v>
      </c>
      <c r="E13" s="157"/>
      <c r="F13" s="70" t="str">
        <f t="shared" si="0"/>
        <v/>
      </c>
      <c r="G13" s="25" t="str">
        <f t="shared" si="2"/>
        <v>blah true</v>
      </c>
      <c r="H13" s="157"/>
      <c r="I13" s="70" t="str">
        <f t="shared" si="1"/>
        <v/>
      </c>
      <c r="J13" s="25" t="str">
        <f t="shared" si="3"/>
        <v>1049: Carma Heusen</v>
      </c>
    </row>
    <row r="14" spans="1:10" x14ac:dyDescent="0.25">
      <c r="B14" s="158">
        <v>2278</v>
      </c>
      <c r="C14" s="159" t="s">
        <v>106</v>
      </c>
      <c r="D14" s="159" t="s">
        <v>36</v>
      </c>
      <c r="E14" s="160"/>
      <c r="F14" s="161" t="str">
        <f t="shared" si="0"/>
        <v/>
      </c>
      <c r="G14" s="162" t="str">
        <f t="shared" si="2"/>
        <v>blah false</v>
      </c>
      <c r="H14" s="160"/>
      <c r="I14" s="161" t="str">
        <f t="shared" si="1"/>
        <v/>
      </c>
      <c r="J14" s="162" t="str">
        <f t="shared" si="3"/>
        <v>2278-NJ</v>
      </c>
    </row>
    <row r="15" spans="1:10" x14ac:dyDescent="0.25">
      <c r="B15" s="67">
        <v>4071</v>
      </c>
      <c r="C15" s="113" t="s">
        <v>6</v>
      </c>
      <c r="D15" s="113" t="s">
        <v>37</v>
      </c>
      <c r="E15" s="157"/>
      <c r="F15" s="70" t="str">
        <f t="shared" si="0"/>
        <v/>
      </c>
      <c r="G15" s="25" t="str">
        <f t="shared" si="2"/>
        <v>blah false</v>
      </c>
      <c r="H15" s="157"/>
      <c r="I15" s="70" t="str">
        <f t="shared" si="1"/>
        <v/>
      </c>
      <c r="J15" s="25" t="str">
        <f t="shared" si="3"/>
        <v>4071-MA</v>
      </c>
    </row>
    <row r="16" spans="1:10" x14ac:dyDescent="0.25">
      <c r="B16" s="158">
        <v>1066</v>
      </c>
      <c r="C16" s="159" t="s">
        <v>7</v>
      </c>
      <c r="D16" s="159" t="s">
        <v>39</v>
      </c>
      <c r="E16" s="160"/>
      <c r="F16" s="161" t="str">
        <f t="shared" si="0"/>
        <v/>
      </c>
      <c r="G16" s="162" t="str">
        <f t="shared" si="2"/>
        <v>blah false</v>
      </c>
      <c r="H16" s="160"/>
      <c r="I16" s="161" t="str">
        <f t="shared" si="1"/>
        <v/>
      </c>
      <c r="J16" s="162" t="str">
        <f t="shared" si="3"/>
        <v>1066-MD</v>
      </c>
    </row>
    <row r="17" spans="2:10" x14ac:dyDescent="0.25">
      <c r="B17" s="163">
        <v>2316</v>
      </c>
      <c r="C17" s="164" t="s">
        <v>109</v>
      </c>
      <c r="D17" s="164" t="s">
        <v>40</v>
      </c>
      <c r="E17" s="165"/>
      <c r="F17" s="166" t="str">
        <f t="shared" si="0"/>
        <v/>
      </c>
      <c r="G17" s="167" t="str">
        <f t="shared" si="2"/>
        <v>blah false</v>
      </c>
      <c r="H17" s="165"/>
      <c r="I17" s="166" t="str">
        <f t="shared" si="1"/>
        <v/>
      </c>
      <c r="J17" s="80" t="str">
        <f t="shared" si="3"/>
        <v>2316-FL</v>
      </c>
    </row>
  </sheetData>
  <conditionalFormatting sqref="B5:B6 F6 I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J17">
    <cfRule type="cellIs" dxfId="7" priority="2" operator="equal">
      <formula>Rng_Lkp_AnswerStatus_Bad</formula>
    </cfRule>
    <cfRule type="cellIs" dxfId="6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30A6-33ED-4049-8448-C30F849D5BB2}">
  <sheetPr>
    <tabColor theme="9"/>
  </sheetPr>
  <dimension ref="A1:Q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E8" sqref="E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9.28515625" style="10" customWidth="1"/>
    <col min="5" max="5" width="5.7109375" style="10" customWidth="1"/>
    <col min="6" max="6" width="8.140625" style="10" bestFit="1" customWidth="1"/>
    <col min="7" max="7" width="9.42578125" style="10" hidden="1" customWidth="1" outlineLevel="1"/>
    <col min="8" max="8" width="7.85546875" style="10" bestFit="1" customWidth="1" collapsed="1"/>
    <col min="9" max="9" width="8.140625" style="10" bestFit="1" customWidth="1"/>
    <col min="10" max="10" width="9.42578125" style="10" hidden="1" customWidth="1" outlineLevel="1"/>
    <col min="11" max="11" width="5.7109375" style="10" customWidth="1" collapsed="1"/>
    <col min="12" max="12" width="8.140625" style="10" bestFit="1" customWidth="1"/>
    <col min="13" max="13" width="9.42578125" style="10" hidden="1" customWidth="1" outlineLevel="1"/>
    <col min="14" max="14" width="10.140625" style="10" bestFit="1" customWidth="1" collapsed="1"/>
    <col min="15" max="15" width="8.140625" style="10" bestFit="1" customWidth="1"/>
    <col min="16" max="16" width="10.7109375" style="10" hidden="1" customWidth="1" outlineLevel="1"/>
    <col min="17" max="17" width="9.140625" style="10" collapsed="1"/>
    <col min="18" max="16384" width="9.140625" style="10"/>
  </cols>
  <sheetData>
    <row r="1" spans="1:16" s="8" customFormat="1" ht="21" x14ac:dyDescent="0.35">
      <c r="A1" s="43"/>
      <c r="B1" s="4"/>
      <c r="E1" s="53" t="s">
        <v>99</v>
      </c>
    </row>
    <row r="2" spans="1:16" s="8" customFormat="1" ht="18.75" x14ac:dyDescent="0.3">
      <c r="A2" s="44"/>
      <c r="B2" s="9"/>
      <c r="E2" s="54" t="s">
        <v>126</v>
      </c>
    </row>
    <row r="3" spans="1:16" ht="6.95" customHeight="1" x14ac:dyDescent="0.25"/>
    <row r="4" spans="1:16" x14ac:dyDescent="0.25">
      <c r="D4" s="11" t="s">
        <v>102</v>
      </c>
      <c r="E4" s="18">
        <v>1</v>
      </c>
      <c r="F4" s="12"/>
      <c r="G4" s="12"/>
      <c r="H4" s="18">
        <v>2</v>
      </c>
      <c r="I4" s="12"/>
      <c r="J4" s="12"/>
      <c r="K4" s="18">
        <v>3</v>
      </c>
      <c r="L4" s="12"/>
      <c r="M4" s="12"/>
      <c r="N4" s="18">
        <v>4</v>
      </c>
      <c r="O4" s="12"/>
      <c r="P4" s="12"/>
    </row>
    <row r="5" spans="1:16" hidden="1" outlineLevel="1" x14ac:dyDescent="0.25">
      <c r="B5" s="24" t="str">
        <f>IFERROR(IF(SUMIFS(E5:P5,E4:P4,"&gt;=0")=0,"",SUMIFS(E5:P5,E4:P4,"&gt;=0")/SUMIFS(E5:P5,E6:P6,"ANSWER")),"")</f>
        <v/>
      </c>
      <c r="C5" s="21" t="s">
        <v>28</v>
      </c>
      <c r="D5" s="11"/>
      <c r="E5" s="22">
        <f>IFERROR(COUNTA('B4) Helper Columns'!$E$8:$E$17),"")</f>
        <v>0</v>
      </c>
      <c r="F5" s="23">
        <f>IFERROR(COUNTIF('B4) Helper Columns'!$F$8:$F$17,Rng_Lkp_AnswerStatus_Good),"")</f>
        <v>0</v>
      </c>
      <c r="G5" s="23">
        <f>IFERROR(COUNTA('B4) Helper Columns'!$G$8:$G$17),"")</f>
        <v>10</v>
      </c>
      <c r="H5" s="22">
        <f>IFERROR(COUNTA('B4) Helper Columns'!$H$8:$H$17),"")</f>
        <v>0</v>
      </c>
      <c r="I5" s="23">
        <f>IFERROR(COUNTIF('B4) Helper Columns'!$I$8:$I$17,Rng_Lkp_AnswerStatus_Good),"")</f>
        <v>0</v>
      </c>
      <c r="J5" s="23">
        <f>IFERROR(COUNTA('B4) Helper Columns'!$J$8:$J$17),"")</f>
        <v>10</v>
      </c>
      <c r="K5" s="22">
        <f>IFERROR(COUNTA('B4) Helper Columns'!$K$8:$K$17),"")</f>
        <v>0</v>
      </c>
      <c r="L5" s="23">
        <f>IFERROR(COUNTIF('B4) Helper Columns'!$L$8:$L$17,Rng_Lkp_AnswerStatus_Good),"")</f>
        <v>0</v>
      </c>
      <c r="M5" s="23">
        <f>IFERROR(COUNTA('B4) Helper Columns'!$M$8:$M$17),"")</f>
        <v>10</v>
      </c>
      <c r="N5" s="22">
        <f>IFERROR(COUNTA('B4) Helper Columns'!$N$8:$N$17),"")</f>
        <v>0</v>
      </c>
      <c r="O5" s="23">
        <f>IFERROR(COUNTIF('B4) Helper Columns'!$O$8:$O$17,Rng_Lkp_AnswerStatus_Good),"")</f>
        <v>0</v>
      </c>
      <c r="P5" s="23">
        <f>IFERROR(COUNTA('B4) Helper Columns'!$P$8:$P$17),"")</f>
        <v>10</v>
      </c>
    </row>
    <row r="6" spans="1:16" collapsed="1" x14ac:dyDescent="0.25">
      <c r="B6" s="24" t="str">
        <f>IFERROR(IF(SUMIFS(E5:P5,E4:P4,"&gt;=0")=0,"",SUMIFS(E5:P5,E6:P6,"&gt;=0", E6:P6,"&lt;=1")/SUMIFS(E5:P5,E4:P4,"&gt;0")),"")</f>
        <v/>
      </c>
      <c r="C6" s="21" t="s">
        <v>29</v>
      </c>
      <c r="E6" s="18" t="s">
        <v>9</v>
      </c>
      <c r="F6" s="17" t="str">
        <f>IFERROR(F5/E5,"")</f>
        <v/>
      </c>
      <c r="G6" s="19" t="s">
        <v>11</v>
      </c>
      <c r="H6" s="18" t="s">
        <v>16</v>
      </c>
      <c r="I6" s="17" t="str">
        <f>IFERROR(I5/H5,"")</f>
        <v/>
      </c>
      <c r="J6" s="19" t="s">
        <v>11</v>
      </c>
      <c r="K6" s="18" t="s">
        <v>21</v>
      </c>
      <c r="L6" s="17" t="str">
        <f>IFERROR(L5/K5,"")</f>
        <v/>
      </c>
      <c r="M6" s="19" t="s">
        <v>11</v>
      </c>
      <c r="N6" s="18" t="s">
        <v>22</v>
      </c>
      <c r="O6" s="17" t="str">
        <f>IFERROR(O5/N5,"")</f>
        <v/>
      </c>
      <c r="P6" s="19" t="s">
        <v>11</v>
      </c>
    </row>
    <row r="7" spans="1:16" ht="45" x14ac:dyDescent="0.25">
      <c r="B7" s="168" t="s">
        <v>2</v>
      </c>
      <c r="C7" s="168" t="s">
        <v>3</v>
      </c>
      <c r="D7" s="168" t="s">
        <v>103</v>
      </c>
      <c r="E7" s="169" t="s">
        <v>8</v>
      </c>
      <c r="F7" s="60" t="s">
        <v>18</v>
      </c>
      <c r="G7" s="61" t="s">
        <v>10</v>
      </c>
      <c r="H7" s="169" t="s">
        <v>15</v>
      </c>
      <c r="I7" s="60" t="s">
        <v>19</v>
      </c>
      <c r="J7" s="61" t="s">
        <v>17</v>
      </c>
      <c r="K7" s="169" t="s">
        <v>23</v>
      </c>
      <c r="L7" s="60" t="s">
        <v>20</v>
      </c>
      <c r="M7" s="61" t="s">
        <v>25</v>
      </c>
      <c r="N7" s="169" t="s">
        <v>24</v>
      </c>
      <c r="O7" s="60" t="s">
        <v>26</v>
      </c>
      <c r="P7" s="61" t="s">
        <v>27</v>
      </c>
    </row>
    <row r="8" spans="1:16" x14ac:dyDescent="0.25">
      <c r="B8" s="170">
        <v>4405</v>
      </c>
      <c r="C8" s="171" t="s">
        <v>108</v>
      </c>
      <c r="D8" s="171">
        <v>43466</v>
      </c>
      <c r="E8" s="172"/>
      <c r="F8" s="173" t="str">
        <f t="shared" ref="F8:F17" si="0">IFERROR(IF(E8="","",IF(AND(_xlfn.ISFORMULA(E8),EXACT(E8,G8)),Rng_Lkp_AnswerStatus_Good,Rng_Lkp_AnswerStatus_Bad)),Rng_Lkp_AnswerStatus_Bad)</f>
        <v/>
      </c>
      <c r="G8" s="174">
        <f>YEAR(D8)</f>
        <v>2019</v>
      </c>
      <c r="H8" s="172"/>
      <c r="I8" s="173" t="str">
        <f t="shared" ref="I8:I17" si="1">IFERROR(IF(H8="","",IF(AND(_xlfn.ISFORMULA(H8),EXACT(H8,J8)),Rng_Lkp_AnswerStatus_Good,Rng_Lkp_AnswerStatus_Bad)),Rng_Lkp_AnswerStatus_Bad)</f>
        <v/>
      </c>
      <c r="J8" s="174">
        <f>MONTH(D8)</f>
        <v>1</v>
      </c>
      <c r="K8" s="172"/>
      <c r="L8" s="173" t="str">
        <f t="shared" ref="L8:L17" si="2">IFERROR(IF(K8="","",IF(AND(_xlfn.ISFORMULA(K8),EXACT(K8,M8)),Rng_Lkp_AnswerStatus_Good,Rng_Lkp_AnswerStatus_Bad)),Rng_Lkp_AnswerStatus_Bad)</f>
        <v/>
      </c>
      <c r="M8" s="174">
        <f>DAY(D8)</f>
        <v>1</v>
      </c>
      <c r="N8" s="175"/>
      <c r="O8" s="173" t="str">
        <f t="shared" ref="O8:O17" si="3">IFERROR(IF(N8="","",IF(AND(_xlfn.ISFORMULA(N8),EXACT(N8,P8)),Rng_Lkp_AnswerStatus_Good,Rng_Lkp_AnswerStatus_Bad)),Rng_Lkp_AnswerStatus_Bad)</f>
        <v/>
      </c>
      <c r="P8" s="176">
        <f>DATE(G8,J8+3,M8)</f>
        <v>43556</v>
      </c>
    </row>
    <row r="9" spans="1:16" x14ac:dyDescent="0.25">
      <c r="B9" s="67">
        <v>1030</v>
      </c>
      <c r="C9" s="113" t="s">
        <v>4</v>
      </c>
      <c r="D9" s="113">
        <v>41239</v>
      </c>
      <c r="E9" s="69"/>
      <c r="F9" s="70" t="str">
        <f t="shared" si="0"/>
        <v/>
      </c>
      <c r="G9" s="25">
        <f t="shared" ref="G9:G17" si="4">YEAR(D9)</f>
        <v>2012</v>
      </c>
      <c r="H9" s="69"/>
      <c r="I9" s="70" t="str">
        <f t="shared" si="1"/>
        <v/>
      </c>
      <c r="J9" s="25">
        <f t="shared" ref="J9:J17" si="5">MONTH(D9)</f>
        <v>11</v>
      </c>
      <c r="K9" s="69"/>
      <c r="L9" s="70" t="str">
        <f t="shared" si="2"/>
        <v/>
      </c>
      <c r="M9" s="25">
        <f t="shared" ref="M9:M17" si="6">DAY(D9)</f>
        <v>26</v>
      </c>
      <c r="N9" s="177"/>
      <c r="O9" s="70" t="str">
        <f t="shared" si="3"/>
        <v/>
      </c>
      <c r="P9" s="20">
        <f t="shared" ref="P9:P17" si="7">DATE(G9,J9+3,M9)</f>
        <v>41331</v>
      </c>
    </row>
    <row r="10" spans="1:16" x14ac:dyDescent="0.25">
      <c r="B10" s="178">
        <v>1603</v>
      </c>
      <c r="C10" s="179" t="s">
        <v>107</v>
      </c>
      <c r="D10" s="179">
        <v>41269</v>
      </c>
      <c r="E10" s="180"/>
      <c r="F10" s="181" t="str">
        <f t="shared" si="0"/>
        <v/>
      </c>
      <c r="G10" s="182">
        <f t="shared" si="4"/>
        <v>2012</v>
      </c>
      <c r="H10" s="180"/>
      <c r="I10" s="181" t="str">
        <f t="shared" si="1"/>
        <v/>
      </c>
      <c r="J10" s="182">
        <f t="shared" si="5"/>
        <v>12</v>
      </c>
      <c r="K10" s="180"/>
      <c r="L10" s="181" t="str">
        <f t="shared" si="2"/>
        <v/>
      </c>
      <c r="M10" s="182">
        <f t="shared" si="6"/>
        <v>26</v>
      </c>
      <c r="N10" s="183"/>
      <c r="O10" s="181" t="str">
        <f t="shared" si="3"/>
        <v/>
      </c>
      <c r="P10" s="184">
        <f t="shared" si="7"/>
        <v>41359</v>
      </c>
    </row>
    <row r="11" spans="1:16" x14ac:dyDescent="0.25">
      <c r="B11" s="67">
        <v>4298</v>
      </c>
      <c r="C11" s="113" t="s">
        <v>5</v>
      </c>
      <c r="D11" s="113">
        <v>42895</v>
      </c>
      <c r="E11" s="69"/>
      <c r="F11" s="70" t="str">
        <f t="shared" si="0"/>
        <v/>
      </c>
      <c r="G11" s="25">
        <f t="shared" si="4"/>
        <v>2017</v>
      </c>
      <c r="H11" s="69"/>
      <c r="I11" s="70" t="str">
        <f t="shared" si="1"/>
        <v/>
      </c>
      <c r="J11" s="25">
        <f t="shared" si="5"/>
        <v>6</v>
      </c>
      <c r="K11" s="69"/>
      <c r="L11" s="70" t="str">
        <f t="shared" si="2"/>
        <v/>
      </c>
      <c r="M11" s="25">
        <f t="shared" si="6"/>
        <v>9</v>
      </c>
      <c r="N11" s="177"/>
      <c r="O11" s="70" t="str">
        <f t="shared" si="3"/>
        <v/>
      </c>
      <c r="P11" s="20">
        <f t="shared" si="7"/>
        <v>42987</v>
      </c>
    </row>
    <row r="12" spans="1:16" x14ac:dyDescent="0.25">
      <c r="B12" s="178">
        <v>2352</v>
      </c>
      <c r="C12" s="179" t="s">
        <v>104</v>
      </c>
      <c r="D12" s="179">
        <v>43466</v>
      </c>
      <c r="E12" s="180"/>
      <c r="F12" s="181" t="str">
        <f t="shared" si="0"/>
        <v/>
      </c>
      <c r="G12" s="182">
        <f t="shared" si="4"/>
        <v>2019</v>
      </c>
      <c r="H12" s="180"/>
      <c r="I12" s="181" t="str">
        <f t="shared" si="1"/>
        <v/>
      </c>
      <c r="J12" s="182">
        <f t="shared" si="5"/>
        <v>1</v>
      </c>
      <c r="K12" s="180"/>
      <c r="L12" s="181" t="str">
        <f t="shared" si="2"/>
        <v/>
      </c>
      <c r="M12" s="182">
        <f t="shared" si="6"/>
        <v>1</v>
      </c>
      <c r="N12" s="183"/>
      <c r="O12" s="181" t="str">
        <f t="shared" si="3"/>
        <v/>
      </c>
      <c r="P12" s="184">
        <f t="shared" si="7"/>
        <v>43556</v>
      </c>
    </row>
    <row r="13" spans="1:16" x14ac:dyDescent="0.25">
      <c r="B13" s="67">
        <v>1049</v>
      </c>
      <c r="C13" s="113" t="s">
        <v>105</v>
      </c>
      <c r="D13" s="113">
        <v>40855</v>
      </c>
      <c r="E13" s="69"/>
      <c r="F13" s="70" t="str">
        <f t="shared" si="0"/>
        <v/>
      </c>
      <c r="G13" s="25">
        <f t="shared" si="4"/>
        <v>2011</v>
      </c>
      <c r="H13" s="69"/>
      <c r="I13" s="70" t="str">
        <f t="shared" si="1"/>
        <v/>
      </c>
      <c r="J13" s="25">
        <f t="shared" si="5"/>
        <v>11</v>
      </c>
      <c r="K13" s="69"/>
      <c r="L13" s="70" t="str">
        <f t="shared" si="2"/>
        <v/>
      </c>
      <c r="M13" s="25">
        <f t="shared" si="6"/>
        <v>8</v>
      </c>
      <c r="N13" s="177"/>
      <c r="O13" s="70" t="str">
        <f t="shared" si="3"/>
        <v/>
      </c>
      <c r="P13" s="20">
        <f t="shared" si="7"/>
        <v>40947</v>
      </c>
    </row>
    <row r="14" spans="1:16" x14ac:dyDescent="0.25">
      <c r="B14" s="178">
        <v>2278</v>
      </c>
      <c r="C14" s="179" t="s">
        <v>106</v>
      </c>
      <c r="D14" s="179">
        <v>42166</v>
      </c>
      <c r="E14" s="180"/>
      <c r="F14" s="181" t="str">
        <f t="shared" si="0"/>
        <v/>
      </c>
      <c r="G14" s="182">
        <f t="shared" si="4"/>
        <v>2015</v>
      </c>
      <c r="H14" s="180"/>
      <c r="I14" s="181" t="str">
        <f t="shared" si="1"/>
        <v/>
      </c>
      <c r="J14" s="182">
        <f t="shared" si="5"/>
        <v>6</v>
      </c>
      <c r="K14" s="180"/>
      <c r="L14" s="181" t="str">
        <f t="shared" si="2"/>
        <v/>
      </c>
      <c r="M14" s="182">
        <f t="shared" si="6"/>
        <v>11</v>
      </c>
      <c r="N14" s="183"/>
      <c r="O14" s="181" t="str">
        <f t="shared" si="3"/>
        <v/>
      </c>
      <c r="P14" s="184">
        <f t="shared" si="7"/>
        <v>42258</v>
      </c>
    </row>
    <row r="15" spans="1:16" x14ac:dyDescent="0.25">
      <c r="B15" s="67">
        <v>4071</v>
      </c>
      <c r="C15" s="113" t="s">
        <v>6</v>
      </c>
      <c r="D15" s="113">
        <v>43466</v>
      </c>
      <c r="E15" s="69"/>
      <c r="F15" s="70" t="str">
        <f t="shared" si="0"/>
        <v/>
      </c>
      <c r="G15" s="25">
        <f t="shared" si="4"/>
        <v>2019</v>
      </c>
      <c r="H15" s="69"/>
      <c r="I15" s="70" t="str">
        <f t="shared" si="1"/>
        <v/>
      </c>
      <c r="J15" s="25">
        <f t="shared" si="5"/>
        <v>1</v>
      </c>
      <c r="K15" s="69"/>
      <c r="L15" s="70" t="str">
        <f t="shared" si="2"/>
        <v/>
      </c>
      <c r="M15" s="25">
        <f t="shared" si="6"/>
        <v>1</v>
      </c>
      <c r="N15" s="177"/>
      <c r="O15" s="70" t="str">
        <f t="shared" si="3"/>
        <v/>
      </c>
      <c r="P15" s="20">
        <f t="shared" si="7"/>
        <v>43556</v>
      </c>
    </row>
    <row r="16" spans="1:16" x14ac:dyDescent="0.25">
      <c r="B16" s="178">
        <v>1066</v>
      </c>
      <c r="C16" s="179" t="s">
        <v>7</v>
      </c>
      <c r="D16" s="179">
        <v>41568</v>
      </c>
      <c r="E16" s="180"/>
      <c r="F16" s="181" t="str">
        <f t="shared" si="0"/>
        <v/>
      </c>
      <c r="G16" s="182">
        <f t="shared" si="4"/>
        <v>2013</v>
      </c>
      <c r="H16" s="180"/>
      <c r="I16" s="181" t="str">
        <f t="shared" si="1"/>
        <v/>
      </c>
      <c r="J16" s="182">
        <f t="shared" si="5"/>
        <v>10</v>
      </c>
      <c r="K16" s="180"/>
      <c r="L16" s="181" t="str">
        <f t="shared" si="2"/>
        <v/>
      </c>
      <c r="M16" s="182">
        <f t="shared" si="6"/>
        <v>21</v>
      </c>
      <c r="N16" s="183"/>
      <c r="O16" s="181" t="str">
        <f t="shared" si="3"/>
        <v/>
      </c>
      <c r="P16" s="184">
        <f t="shared" si="7"/>
        <v>41660</v>
      </c>
    </row>
    <row r="17" spans="2:16" x14ac:dyDescent="0.25">
      <c r="B17" s="185">
        <v>2316</v>
      </c>
      <c r="C17" s="186" t="s">
        <v>109</v>
      </c>
      <c r="D17" s="186">
        <v>42898</v>
      </c>
      <c r="E17" s="78"/>
      <c r="F17" s="187" t="str">
        <f t="shared" si="0"/>
        <v/>
      </c>
      <c r="G17" s="188">
        <f t="shared" si="4"/>
        <v>2017</v>
      </c>
      <c r="H17" s="78"/>
      <c r="I17" s="187" t="str">
        <f t="shared" si="1"/>
        <v/>
      </c>
      <c r="J17" s="188">
        <f t="shared" si="5"/>
        <v>6</v>
      </c>
      <c r="K17" s="78"/>
      <c r="L17" s="187" t="str">
        <f t="shared" si="2"/>
        <v/>
      </c>
      <c r="M17" s="188">
        <f t="shared" si="6"/>
        <v>12</v>
      </c>
      <c r="N17" s="189"/>
      <c r="O17" s="187" t="str">
        <f t="shared" si="3"/>
        <v/>
      </c>
      <c r="P17" s="190">
        <f t="shared" si="7"/>
        <v>42990</v>
      </c>
    </row>
  </sheetData>
  <conditionalFormatting sqref="B5:B6 F6 I6 L6 O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P17">
    <cfRule type="cellIs" dxfId="5" priority="2" operator="equal">
      <formula>Rng_Lkp_AnswerStatus_Bad</formula>
    </cfRule>
    <cfRule type="cellIs" dxfId="4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E14A-1956-4835-849D-BD2C977A206F}">
  <sheetPr>
    <tabColor theme="5"/>
  </sheetPr>
  <dimension ref="A1:AA17"/>
  <sheetViews>
    <sheetView showGridLines="0" zoomScaleNormal="10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9.28515625" style="10" customWidth="1"/>
    <col min="6" max="6" width="9.42578125" style="10" bestFit="1" customWidth="1"/>
    <col min="7" max="7" width="8.42578125" style="10" bestFit="1" customWidth="1"/>
    <col min="8" max="8" width="13" style="10" hidden="1" customWidth="1" outlineLevel="1"/>
    <col min="9" max="9" width="10" style="10" bestFit="1" customWidth="1" collapsed="1"/>
    <col min="10" max="10" width="8.140625" style="10" bestFit="1" customWidth="1"/>
    <col min="11" max="11" width="12.28515625" style="10" hidden="1" customWidth="1" outlineLevel="1"/>
    <col min="12" max="12" width="6.28515625" style="10" customWidth="1" collapsed="1"/>
    <col min="13" max="13" width="8.140625" style="10" bestFit="1" customWidth="1"/>
    <col min="14" max="14" width="9.7109375" style="10" hidden="1" customWidth="1" outlineLevel="1"/>
    <col min="15" max="15" width="9.5703125" style="10" bestFit="1" customWidth="1" collapsed="1"/>
    <col min="16" max="16" width="8.140625" style="10" bestFit="1" customWidth="1"/>
    <col min="17" max="17" width="10.28515625" style="10" hidden="1" customWidth="1" outlineLevel="1"/>
    <col min="18" max="18" width="17.28515625" style="10" bestFit="1" customWidth="1" collapsed="1"/>
    <col min="19" max="19" width="9.140625" style="10"/>
    <col min="20" max="20" width="18" style="10" hidden="1" customWidth="1" outlineLevel="1"/>
    <col min="21" max="21" width="18.140625" style="10" bestFit="1" customWidth="1" collapsed="1"/>
    <col min="22" max="22" width="9.140625" style="10"/>
    <col min="23" max="23" width="21" style="10" hidden="1" customWidth="1" outlineLevel="1"/>
    <col min="24" max="24" width="13.85546875" style="10" bestFit="1" customWidth="1" collapsed="1"/>
    <col min="25" max="25" width="9.140625" style="10"/>
    <col min="26" max="26" width="14.42578125" style="10" hidden="1" customWidth="1" outlineLevel="1"/>
    <col min="27" max="27" width="9.140625" style="10" collapsed="1"/>
    <col min="28" max="16384" width="9.140625" style="10"/>
  </cols>
  <sheetData>
    <row r="1" spans="1:26" s="8" customFormat="1" ht="21" x14ac:dyDescent="0.35">
      <c r="A1" s="51"/>
      <c r="B1" s="4"/>
      <c r="C1" s="4"/>
      <c r="F1" s="53" t="s">
        <v>98</v>
      </c>
    </row>
    <row r="2" spans="1:26" s="8" customFormat="1" ht="18.75" x14ac:dyDescent="0.3">
      <c r="A2" s="52"/>
      <c r="B2" s="9"/>
      <c r="C2" s="9"/>
      <c r="F2" s="54" t="s">
        <v>126</v>
      </c>
    </row>
    <row r="3" spans="1:26" ht="6.95" customHeight="1" x14ac:dyDescent="0.25"/>
    <row r="4" spans="1:26" x14ac:dyDescent="0.25">
      <c r="E4" s="11" t="s">
        <v>102</v>
      </c>
      <c r="F4" s="18">
        <v>1</v>
      </c>
      <c r="G4" s="45"/>
      <c r="H4" s="45"/>
      <c r="I4" s="18">
        <v>2</v>
      </c>
      <c r="J4" s="45"/>
      <c r="K4" s="45"/>
      <c r="L4" s="18">
        <v>3</v>
      </c>
      <c r="M4" s="45"/>
      <c r="N4" s="45"/>
      <c r="O4" s="18">
        <v>4</v>
      </c>
      <c r="P4" s="45"/>
      <c r="Q4" s="45"/>
      <c r="R4" s="18">
        <v>5</v>
      </c>
      <c r="S4" s="45"/>
      <c r="T4" s="45"/>
      <c r="U4" s="18">
        <v>6</v>
      </c>
      <c r="V4" s="45"/>
      <c r="W4" s="45"/>
      <c r="X4" s="18">
        <v>7</v>
      </c>
      <c r="Y4" s="45"/>
      <c r="Z4" s="45"/>
    </row>
    <row r="5" spans="1:26" hidden="1" outlineLevel="1" x14ac:dyDescent="0.25">
      <c r="B5" s="24" t="str">
        <f>IFERROR(IF(SUMIFS(F5:Z5,F4:Z4,"&gt;=0")=0,"",SUMIFS(F5:Z5,F4:Z4,"&gt;=0")/SUMIFS(F5:Z5,F6:Z6,"ANSWER")),"")</f>
        <v/>
      </c>
      <c r="C5" s="50" t="s">
        <v>28</v>
      </c>
      <c r="F5" s="22">
        <f>IFERROR(COUNTA('B5) Help'!$F$8:$F$17),"")</f>
        <v>0</v>
      </c>
      <c r="G5" s="23">
        <f>IFERROR(COUNTIF('B5) Help'!$G$8:$G$17,Rng_Lkp_AnswerStatus_Good),"")</f>
        <v>0</v>
      </c>
      <c r="H5" s="23">
        <f>IFERROR(COUNTA('B5) Help'!$H$8:$H$17),"")</f>
        <v>10</v>
      </c>
      <c r="I5" s="22">
        <f>IFERROR(COUNTA('B5) Help'!$I$8:$I$17),"")</f>
        <v>0</v>
      </c>
      <c r="J5" s="23">
        <f>IFERROR(COUNTIF('B5) Help'!$J$8:$J$17,Rng_Lkp_AnswerStatus_Good),"")</f>
        <v>0</v>
      </c>
      <c r="K5" s="23">
        <f>IFERROR(COUNTA('B5) Help'!$K$8:$K$17),"")</f>
        <v>10</v>
      </c>
      <c r="L5" s="22">
        <f>IFERROR(COUNTA('B5) Help'!$L$8:$L$17),"")</f>
        <v>0</v>
      </c>
      <c r="M5" s="23">
        <f>IFERROR(COUNTIF('B5) Help'!$M$8:$M$17,Rng_Lkp_AnswerStatus_Good),"")</f>
        <v>0</v>
      </c>
      <c r="N5" s="23">
        <f>IFERROR(COUNTA('B5) Help'!$N$8:$N$17),"")</f>
        <v>10</v>
      </c>
      <c r="O5" s="22">
        <f>IFERROR(COUNTA('B5) Help'!$O$8:$O$17),"")</f>
        <v>0</v>
      </c>
      <c r="P5" s="23">
        <f>IFERROR(COUNTIF('B5) Help'!$P$8:$P$17,Rng_Lkp_AnswerStatus_Good),"")</f>
        <v>0</v>
      </c>
      <c r="Q5" s="23">
        <f>IFERROR(COUNTA('B5) Help'!$Q$8:$Q$17),"")</f>
        <v>10</v>
      </c>
      <c r="R5" s="22">
        <f>IFERROR(COUNTA('B5) Help'!$R$8:$R$17),"")</f>
        <v>0</v>
      </c>
      <c r="S5" s="23">
        <f>IFERROR(COUNTIF('B5) Help'!$S$8:$S$17,Rng_Lkp_AnswerStatus_Good),"")</f>
        <v>0</v>
      </c>
      <c r="T5" s="23">
        <f>IFERROR(COUNTA('B5) Help'!$T$8:$T$17),"")</f>
        <v>10</v>
      </c>
      <c r="U5" s="22">
        <f>IFERROR(COUNTA('B5) Help'!$U$8:$U$17),"")</f>
        <v>0</v>
      </c>
      <c r="V5" s="23">
        <f>IFERROR(COUNTIF('B5) Help'!$V$8:$V$17,Rng_Lkp_AnswerStatus_Good),"")</f>
        <v>0</v>
      </c>
      <c r="W5" s="23">
        <f>IFERROR(COUNTA('B5) Help'!$W$8:$W$17),"")</f>
        <v>10</v>
      </c>
      <c r="X5" s="22">
        <f>IFERROR(COUNTA('B5) Help'!$X$8:$X$17),"")</f>
        <v>0</v>
      </c>
      <c r="Y5" s="23">
        <f>IFERROR(COUNTIF('B5) Help'!$Y$8:$Y$17,Rng_Lkp_AnswerStatus_Good),"")</f>
        <v>0</v>
      </c>
      <c r="Z5" s="23">
        <f>IFERROR(COUNTA('B5) Help'!$Z$8:$Z$17),"")</f>
        <v>10</v>
      </c>
    </row>
    <row r="6" spans="1:26" collapsed="1" x14ac:dyDescent="0.25">
      <c r="B6" s="24" t="str">
        <f>IFERROR(IF(SUMIFS(F5:Z5,F4:Z4,"&gt;=0")=0,"",SUMIFS(F5:Z5,F6:Z6,"&gt;=0", F6:Z6,"&lt;=1")/SUMIFS(F5:Z5,F4:Z4,"&gt;0")),"")</f>
        <v/>
      </c>
      <c r="C6" s="50" t="s">
        <v>29</v>
      </c>
      <c r="F6" s="18" t="s">
        <v>111</v>
      </c>
      <c r="G6" s="17" t="str">
        <f>IFERROR(G5/F5,"")</f>
        <v/>
      </c>
      <c r="H6" s="19" t="s">
        <v>11</v>
      </c>
      <c r="I6" s="18" t="s">
        <v>111</v>
      </c>
      <c r="J6" s="17" t="str">
        <f>IFERROR(J5/I5,"")</f>
        <v/>
      </c>
      <c r="K6" s="19" t="s">
        <v>11</v>
      </c>
      <c r="L6" s="18" t="s">
        <v>111</v>
      </c>
      <c r="M6" s="17" t="str">
        <f>IFERROR(M5/L5,"")</f>
        <v/>
      </c>
      <c r="N6" s="19" t="s">
        <v>11</v>
      </c>
      <c r="O6" s="18" t="s">
        <v>111</v>
      </c>
      <c r="P6" s="17" t="str">
        <f>IFERROR(P5/O5,"")</f>
        <v/>
      </c>
      <c r="Q6" s="19" t="s">
        <v>11</v>
      </c>
      <c r="R6" s="18" t="s">
        <v>111</v>
      </c>
      <c r="S6" s="17" t="str">
        <f>IFERROR(S5/R5,"")</f>
        <v/>
      </c>
      <c r="T6" s="19" t="s">
        <v>11</v>
      </c>
      <c r="U6" s="18" t="s">
        <v>120</v>
      </c>
      <c r="V6" s="17" t="str">
        <f>IFERROR(V5/U5,"")</f>
        <v/>
      </c>
      <c r="W6" s="19" t="s">
        <v>11</v>
      </c>
      <c r="X6" s="18" t="s">
        <v>135</v>
      </c>
      <c r="Y6" s="17" t="str">
        <f>IFERROR(Y5/X5,"")</f>
        <v/>
      </c>
      <c r="Z6" s="19" t="s">
        <v>11</v>
      </c>
    </row>
    <row r="7" spans="1:26" ht="45" x14ac:dyDescent="0.25">
      <c r="B7" s="191" t="s">
        <v>2</v>
      </c>
      <c r="C7" s="191" t="s">
        <v>3</v>
      </c>
      <c r="D7" s="191" t="s">
        <v>33</v>
      </c>
      <c r="E7" s="192" t="s">
        <v>103</v>
      </c>
      <c r="F7" s="193" t="s">
        <v>112</v>
      </c>
      <c r="G7" s="60" t="s">
        <v>18</v>
      </c>
      <c r="H7" s="61" t="s">
        <v>113</v>
      </c>
      <c r="I7" s="193" t="s">
        <v>114</v>
      </c>
      <c r="J7" s="60" t="s">
        <v>19</v>
      </c>
      <c r="K7" s="61" t="s">
        <v>115</v>
      </c>
      <c r="L7" s="193" t="s">
        <v>116</v>
      </c>
      <c r="M7" s="60" t="s">
        <v>20</v>
      </c>
      <c r="N7" s="61" t="s">
        <v>117</v>
      </c>
      <c r="O7" s="193" t="s">
        <v>118</v>
      </c>
      <c r="P7" s="60" t="s">
        <v>26</v>
      </c>
      <c r="Q7" s="61" t="s">
        <v>119</v>
      </c>
      <c r="R7" s="193" t="s">
        <v>131</v>
      </c>
      <c r="S7" s="60" t="s">
        <v>31</v>
      </c>
      <c r="T7" s="61" t="s">
        <v>132</v>
      </c>
      <c r="U7" s="193" t="s">
        <v>133</v>
      </c>
      <c r="V7" s="60" t="s">
        <v>32</v>
      </c>
      <c r="W7" s="61" t="s">
        <v>134</v>
      </c>
      <c r="X7" s="193" t="s">
        <v>136</v>
      </c>
      <c r="Y7" s="60" t="s">
        <v>110</v>
      </c>
      <c r="Z7" s="61" t="s">
        <v>137</v>
      </c>
    </row>
    <row r="8" spans="1:26" x14ac:dyDescent="0.25">
      <c r="B8" s="194">
        <v>4405</v>
      </c>
      <c r="C8" s="194" t="s">
        <v>108</v>
      </c>
      <c r="D8" s="195" t="s">
        <v>34</v>
      </c>
      <c r="E8" s="195">
        <v>43466</v>
      </c>
      <c r="F8" s="196"/>
      <c r="G8" s="197" t="str">
        <f t="shared" ref="G8:G17" si="0">IFERROR(IF(F8="","",IF(AND(_xlfn.ISFORMULA(F8),EXACT(F8,H8)),Rng_Lkp_AnswerStatus_Good,Rng_Lkp_AnswerStatus_Bad)),Rng_Lkp_AnswerStatus_Bad)</f>
        <v/>
      </c>
      <c r="H8" s="198" t="str">
        <f>TEXT($E8,"DDD")</f>
        <v>Tue</v>
      </c>
      <c r="I8" s="196"/>
      <c r="J8" s="197" t="str">
        <f t="shared" ref="J8:J17" si="1">IFERROR(IF(I8="","",IF(AND(_xlfn.ISFORMULA(I8),EXACT(I8,K8)),Rng_Lkp_AnswerStatus_Good,Rng_Lkp_AnswerStatus_Bad)),Rng_Lkp_AnswerStatus_Bad)</f>
        <v/>
      </c>
      <c r="K8" s="198" t="str">
        <f>TEXT($E8,"MMM")</f>
        <v>Jan</v>
      </c>
      <c r="L8" s="196"/>
      <c r="M8" s="197" t="str">
        <f t="shared" ref="M8:M17" si="2">IFERROR(IF(L8="","",IF(AND(_xlfn.ISFORMULA(L8),EXACT(L8,N8)),Rng_Lkp_AnswerStatus_Good,Rng_Lkp_AnswerStatus_Bad)),Rng_Lkp_AnswerStatus_Bad)</f>
        <v/>
      </c>
      <c r="N8" s="198" t="str">
        <f>TEXT($E8,"D")</f>
        <v>1</v>
      </c>
      <c r="O8" s="196"/>
      <c r="P8" s="197" t="str">
        <f t="shared" ref="P8:P17" si="3">IFERROR(IF(O8="","",IF(AND(_xlfn.ISFORMULA(O8),EXACT(O8,Q8)),Rng_Lkp_AnswerStatus_Good,Rng_Lkp_AnswerStatus_Bad)),Rng_Lkp_AnswerStatus_Bad)</f>
        <v/>
      </c>
      <c r="Q8" s="198" t="str">
        <f>TEXT($E8,"YYYY")</f>
        <v>2019</v>
      </c>
      <c r="R8" s="199"/>
      <c r="S8" s="200" t="str">
        <f t="shared" ref="S8:S17" si="4">IFERROR(IF(R8="","",IF(AND(_xlfn.ISFORMULA(R8),EXACT(R8,T8)),Rng_Lkp_AnswerStatus_Good,Rng_Lkp_AnswerStatus_Bad)),Rng_Lkp_AnswerStatus_Bad)</f>
        <v/>
      </c>
      <c r="T8" s="201" t="str">
        <f>TEXT($E8,"DDD, MMM D, YYYY")</f>
        <v>Tue, Jan 1, 2019</v>
      </c>
      <c r="U8" s="199"/>
      <c r="V8" s="200" t="str">
        <f t="shared" ref="V8:V17" si="5">IFERROR(IF(U8="","",IF(AND(_xlfn.ISFORMULA(U8),EXACT(U8,W8)),Rng_Lkp_AnswerStatus_Good,Rng_Lkp_AnswerStatus_Bad)),Rng_Lkp_AnswerStatus_Bad)</f>
        <v/>
      </c>
      <c r="W8" s="201" t="str">
        <f>_xlfn.CONCAT(H8,", ",K8," ",N8,", ",Q8)</f>
        <v>Tue, Jan 1, 2019</v>
      </c>
      <c r="X8" s="202"/>
      <c r="Y8" s="200" t="str">
        <f t="shared" ref="Y8:Y17" si="6">IFERROR(IF(X8="","",IF(AND(_xlfn.ISFORMULA(X8),EXACT(X8,Z8)),Rng_Lkp_AnswerStatus_Good,Rng_Lkp_AnswerStatus_Bad)),Rng_Lkp_AnswerStatus_Bad)</f>
        <v/>
      </c>
      <c r="Z8" s="203">
        <f>EDATE($E8,9)</f>
        <v>43739</v>
      </c>
    </row>
    <row r="9" spans="1:26" x14ac:dyDescent="0.25">
      <c r="B9" s="67">
        <v>1030</v>
      </c>
      <c r="C9" s="67" t="s">
        <v>4</v>
      </c>
      <c r="D9" s="113" t="s">
        <v>35</v>
      </c>
      <c r="E9" s="113">
        <v>41239</v>
      </c>
      <c r="F9" s="157"/>
      <c r="G9" s="70" t="str">
        <f t="shared" si="0"/>
        <v/>
      </c>
      <c r="H9" s="25" t="str">
        <f t="shared" ref="H9:H17" si="7">TEXT($E9,"DDD")</f>
        <v>Mon</v>
      </c>
      <c r="I9" s="157"/>
      <c r="J9" s="70" t="str">
        <f t="shared" si="1"/>
        <v/>
      </c>
      <c r="K9" s="25" t="str">
        <f t="shared" ref="K9:K17" si="8">TEXT($E9,"MMM")</f>
        <v>Nov</v>
      </c>
      <c r="L9" s="157"/>
      <c r="M9" s="70" t="str">
        <f t="shared" si="2"/>
        <v/>
      </c>
      <c r="N9" s="25" t="str">
        <f t="shared" ref="N9:N17" si="9">TEXT($E9,"D")</f>
        <v>26</v>
      </c>
      <c r="O9" s="157"/>
      <c r="P9" s="70" t="str">
        <f t="shared" si="3"/>
        <v/>
      </c>
      <c r="Q9" s="25" t="str">
        <f t="shared" ref="Q9:Q17" si="10">TEXT($E9,"YYYY")</f>
        <v>2012</v>
      </c>
      <c r="R9" s="157"/>
      <c r="S9" s="70" t="str">
        <f t="shared" si="4"/>
        <v/>
      </c>
      <c r="T9" s="25" t="str">
        <f t="shared" ref="T9:T17" si="11">TEXT($E9,"DDD, MMM D, YYYY")</f>
        <v>Mon, Nov 26, 2012</v>
      </c>
      <c r="U9" s="157"/>
      <c r="V9" s="70" t="str">
        <f t="shared" si="5"/>
        <v/>
      </c>
      <c r="W9" s="25" t="str">
        <f t="shared" ref="W9:W17" si="12">_xlfn.CONCAT(H9,", ",K9," ",N9,", ",Q9)</f>
        <v>Mon, Nov 26, 2012</v>
      </c>
      <c r="X9" s="177"/>
      <c r="Y9" s="70" t="str">
        <f t="shared" si="6"/>
        <v/>
      </c>
      <c r="Z9" s="20">
        <f t="shared" ref="Z9:Z17" si="13">EDATE($E9,9)</f>
        <v>41512</v>
      </c>
    </row>
    <row r="10" spans="1:26" x14ac:dyDescent="0.25">
      <c r="B10" s="204">
        <v>1603</v>
      </c>
      <c r="C10" s="204" t="s">
        <v>107</v>
      </c>
      <c r="D10" s="205" t="s">
        <v>34</v>
      </c>
      <c r="E10" s="205">
        <v>41269</v>
      </c>
      <c r="F10" s="206"/>
      <c r="G10" s="207" t="str">
        <f t="shared" si="0"/>
        <v/>
      </c>
      <c r="H10" s="208" t="str">
        <f t="shared" si="7"/>
        <v>Wed</v>
      </c>
      <c r="I10" s="206"/>
      <c r="J10" s="207" t="str">
        <f t="shared" si="1"/>
        <v/>
      </c>
      <c r="K10" s="208" t="str">
        <f t="shared" si="8"/>
        <v>Dec</v>
      </c>
      <c r="L10" s="206"/>
      <c r="M10" s="207" t="str">
        <f t="shared" si="2"/>
        <v/>
      </c>
      <c r="N10" s="208" t="str">
        <f t="shared" si="9"/>
        <v>26</v>
      </c>
      <c r="O10" s="206"/>
      <c r="P10" s="207" t="str">
        <f t="shared" si="3"/>
        <v/>
      </c>
      <c r="Q10" s="208" t="str">
        <f t="shared" si="10"/>
        <v>2012</v>
      </c>
      <c r="R10" s="206"/>
      <c r="S10" s="207" t="str">
        <f t="shared" si="4"/>
        <v/>
      </c>
      <c r="T10" s="208" t="str">
        <f t="shared" si="11"/>
        <v>Wed, Dec 26, 2012</v>
      </c>
      <c r="U10" s="206"/>
      <c r="V10" s="207" t="str">
        <f t="shared" si="5"/>
        <v/>
      </c>
      <c r="W10" s="208" t="str">
        <f t="shared" si="12"/>
        <v>Wed, Dec 26, 2012</v>
      </c>
      <c r="X10" s="209"/>
      <c r="Y10" s="207" t="str">
        <f t="shared" si="6"/>
        <v/>
      </c>
      <c r="Z10" s="210">
        <f t="shared" si="13"/>
        <v>41543</v>
      </c>
    </row>
    <row r="11" spans="1:26" x14ac:dyDescent="0.25">
      <c r="B11" s="67">
        <v>4298</v>
      </c>
      <c r="C11" s="67" t="s">
        <v>5</v>
      </c>
      <c r="D11" s="113" t="s">
        <v>37</v>
      </c>
      <c r="E11" s="113">
        <v>42895</v>
      </c>
      <c r="F11" s="157"/>
      <c r="G11" s="70" t="str">
        <f t="shared" si="0"/>
        <v/>
      </c>
      <c r="H11" s="25" t="str">
        <f t="shared" si="7"/>
        <v>Fri</v>
      </c>
      <c r="I11" s="157"/>
      <c r="J11" s="70" t="str">
        <f t="shared" si="1"/>
        <v/>
      </c>
      <c r="K11" s="25" t="str">
        <f t="shared" si="8"/>
        <v>Jun</v>
      </c>
      <c r="L11" s="157"/>
      <c r="M11" s="70" t="str">
        <f t="shared" si="2"/>
        <v/>
      </c>
      <c r="N11" s="25" t="str">
        <f t="shared" si="9"/>
        <v>9</v>
      </c>
      <c r="O11" s="157"/>
      <c r="P11" s="70" t="str">
        <f t="shared" si="3"/>
        <v/>
      </c>
      <c r="Q11" s="25" t="str">
        <f t="shared" si="10"/>
        <v>2017</v>
      </c>
      <c r="R11" s="157"/>
      <c r="S11" s="70" t="str">
        <f t="shared" si="4"/>
        <v/>
      </c>
      <c r="T11" s="25" t="str">
        <f t="shared" si="11"/>
        <v>Fri, Jun 9, 2017</v>
      </c>
      <c r="U11" s="157"/>
      <c r="V11" s="70" t="str">
        <f t="shared" si="5"/>
        <v/>
      </c>
      <c r="W11" s="25" t="str">
        <f t="shared" si="12"/>
        <v>Fri, Jun 9, 2017</v>
      </c>
      <c r="X11" s="177"/>
      <c r="Y11" s="70" t="str">
        <f t="shared" si="6"/>
        <v/>
      </c>
      <c r="Z11" s="20">
        <f t="shared" si="13"/>
        <v>43168</v>
      </c>
    </row>
    <row r="12" spans="1:26" x14ac:dyDescent="0.25">
      <c r="B12" s="204">
        <v>2352</v>
      </c>
      <c r="C12" s="204" t="s">
        <v>104</v>
      </c>
      <c r="D12" s="205" t="s">
        <v>38</v>
      </c>
      <c r="E12" s="205">
        <v>43466</v>
      </c>
      <c r="F12" s="206"/>
      <c r="G12" s="207" t="str">
        <f t="shared" si="0"/>
        <v/>
      </c>
      <c r="H12" s="208" t="str">
        <f t="shared" si="7"/>
        <v>Tue</v>
      </c>
      <c r="I12" s="206"/>
      <c r="J12" s="207" t="str">
        <f t="shared" si="1"/>
        <v/>
      </c>
      <c r="K12" s="208" t="str">
        <f t="shared" si="8"/>
        <v>Jan</v>
      </c>
      <c r="L12" s="206"/>
      <c r="M12" s="207" t="str">
        <f t="shared" si="2"/>
        <v/>
      </c>
      <c r="N12" s="208" t="str">
        <f t="shared" si="9"/>
        <v>1</v>
      </c>
      <c r="O12" s="206"/>
      <c r="P12" s="207" t="str">
        <f t="shared" si="3"/>
        <v/>
      </c>
      <c r="Q12" s="208" t="str">
        <f t="shared" si="10"/>
        <v>2019</v>
      </c>
      <c r="R12" s="206"/>
      <c r="S12" s="207" t="str">
        <f t="shared" si="4"/>
        <v/>
      </c>
      <c r="T12" s="208" t="str">
        <f t="shared" si="11"/>
        <v>Tue, Jan 1, 2019</v>
      </c>
      <c r="U12" s="206"/>
      <c r="V12" s="207" t="str">
        <f t="shared" si="5"/>
        <v/>
      </c>
      <c r="W12" s="208" t="str">
        <f t="shared" si="12"/>
        <v>Tue, Jan 1, 2019</v>
      </c>
      <c r="X12" s="209"/>
      <c r="Y12" s="207" t="str">
        <f t="shared" si="6"/>
        <v/>
      </c>
      <c r="Z12" s="210">
        <f t="shared" si="13"/>
        <v>43739</v>
      </c>
    </row>
    <row r="13" spans="1:26" x14ac:dyDescent="0.25">
      <c r="B13" s="67">
        <v>1049</v>
      </c>
      <c r="C13" s="67" t="s">
        <v>105</v>
      </c>
      <c r="D13" s="113" t="s">
        <v>34</v>
      </c>
      <c r="E13" s="113">
        <v>40855</v>
      </c>
      <c r="F13" s="157"/>
      <c r="G13" s="70" t="str">
        <f t="shared" si="0"/>
        <v/>
      </c>
      <c r="H13" s="25" t="str">
        <f t="shared" si="7"/>
        <v>Tue</v>
      </c>
      <c r="I13" s="157"/>
      <c r="J13" s="70" t="str">
        <f t="shared" si="1"/>
        <v/>
      </c>
      <c r="K13" s="25" t="str">
        <f t="shared" si="8"/>
        <v>Nov</v>
      </c>
      <c r="L13" s="157"/>
      <c r="M13" s="70" t="str">
        <f t="shared" si="2"/>
        <v/>
      </c>
      <c r="N13" s="25" t="str">
        <f t="shared" si="9"/>
        <v>8</v>
      </c>
      <c r="O13" s="157"/>
      <c r="P13" s="70" t="str">
        <f t="shared" si="3"/>
        <v/>
      </c>
      <c r="Q13" s="25" t="str">
        <f t="shared" si="10"/>
        <v>2011</v>
      </c>
      <c r="R13" s="157"/>
      <c r="S13" s="70" t="str">
        <f t="shared" si="4"/>
        <v/>
      </c>
      <c r="T13" s="25" t="str">
        <f t="shared" si="11"/>
        <v>Tue, Nov 8, 2011</v>
      </c>
      <c r="U13" s="157"/>
      <c r="V13" s="70" t="str">
        <f t="shared" si="5"/>
        <v/>
      </c>
      <c r="W13" s="25" t="str">
        <f t="shared" si="12"/>
        <v>Tue, Nov 8, 2011</v>
      </c>
      <c r="X13" s="177"/>
      <c r="Y13" s="70" t="str">
        <f t="shared" si="6"/>
        <v/>
      </c>
      <c r="Z13" s="20">
        <f t="shared" si="13"/>
        <v>41129</v>
      </c>
    </row>
    <row r="14" spans="1:26" x14ac:dyDescent="0.25">
      <c r="B14" s="204">
        <v>2278</v>
      </c>
      <c r="C14" s="204" t="s">
        <v>106</v>
      </c>
      <c r="D14" s="205" t="s">
        <v>36</v>
      </c>
      <c r="E14" s="205">
        <v>42166</v>
      </c>
      <c r="F14" s="206"/>
      <c r="G14" s="207" t="str">
        <f t="shared" si="0"/>
        <v/>
      </c>
      <c r="H14" s="208" t="str">
        <f t="shared" si="7"/>
        <v>Thu</v>
      </c>
      <c r="I14" s="206"/>
      <c r="J14" s="207" t="str">
        <f t="shared" si="1"/>
        <v/>
      </c>
      <c r="K14" s="208" t="str">
        <f t="shared" si="8"/>
        <v>Jun</v>
      </c>
      <c r="L14" s="206"/>
      <c r="M14" s="207" t="str">
        <f t="shared" si="2"/>
        <v/>
      </c>
      <c r="N14" s="208" t="str">
        <f t="shared" si="9"/>
        <v>11</v>
      </c>
      <c r="O14" s="206"/>
      <c r="P14" s="207" t="str">
        <f t="shared" si="3"/>
        <v/>
      </c>
      <c r="Q14" s="208" t="str">
        <f t="shared" si="10"/>
        <v>2015</v>
      </c>
      <c r="R14" s="206"/>
      <c r="S14" s="207" t="str">
        <f t="shared" si="4"/>
        <v/>
      </c>
      <c r="T14" s="208" t="str">
        <f t="shared" si="11"/>
        <v>Thu, Jun 11, 2015</v>
      </c>
      <c r="U14" s="206"/>
      <c r="V14" s="207" t="str">
        <f t="shared" si="5"/>
        <v/>
      </c>
      <c r="W14" s="208" t="str">
        <f t="shared" si="12"/>
        <v>Thu, Jun 11, 2015</v>
      </c>
      <c r="X14" s="209"/>
      <c r="Y14" s="207" t="str">
        <f t="shared" si="6"/>
        <v/>
      </c>
      <c r="Z14" s="210">
        <f t="shared" si="13"/>
        <v>42440</v>
      </c>
    </row>
    <row r="15" spans="1:26" x14ac:dyDescent="0.25">
      <c r="B15" s="67">
        <v>4071</v>
      </c>
      <c r="C15" s="67" t="s">
        <v>6</v>
      </c>
      <c r="D15" s="113" t="s">
        <v>37</v>
      </c>
      <c r="E15" s="113">
        <v>43466</v>
      </c>
      <c r="F15" s="157"/>
      <c r="G15" s="70" t="str">
        <f t="shared" si="0"/>
        <v/>
      </c>
      <c r="H15" s="25" t="str">
        <f t="shared" si="7"/>
        <v>Tue</v>
      </c>
      <c r="I15" s="157"/>
      <c r="J15" s="70" t="str">
        <f t="shared" si="1"/>
        <v/>
      </c>
      <c r="K15" s="25" t="str">
        <f t="shared" si="8"/>
        <v>Jan</v>
      </c>
      <c r="L15" s="157"/>
      <c r="M15" s="70" t="str">
        <f t="shared" si="2"/>
        <v/>
      </c>
      <c r="N15" s="25" t="str">
        <f t="shared" si="9"/>
        <v>1</v>
      </c>
      <c r="O15" s="157"/>
      <c r="P15" s="70" t="str">
        <f t="shared" si="3"/>
        <v/>
      </c>
      <c r="Q15" s="25" t="str">
        <f t="shared" si="10"/>
        <v>2019</v>
      </c>
      <c r="R15" s="157"/>
      <c r="S15" s="70" t="str">
        <f t="shared" si="4"/>
        <v/>
      </c>
      <c r="T15" s="25" t="str">
        <f t="shared" si="11"/>
        <v>Tue, Jan 1, 2019</v>
      </c>
      <c r="U15" s="157"/>
      <c r="V15" s="70" t="str">
        <f t="shared" si="5"/>
        <v/>
      </c>
      <c r="W15" s="25" t="str">
        <f t="shared" si="12"/>
        <v>Tue, Jan 1, 2019</v>
      </c>
      <c r="X15" s="177"/>
      <c r="Y15" s="70" t="str">
        <f t="shared" si="6"/>
        <v/>
      </c>
      <c r="Z15" s="20">
        <f t="shared" si="13"/>
        <v>43739</v>
      </c>
    </row>
    <row r="16" spans="1:26" x14ac:dyDescent="0.25">
      <c r="B16" s="204">
        <v>1066</v>
      </c>
      <c r="C16" s="204" t="s">
        <v>7</v>
      </c>
      <c r="D16" s="205" t="s">
        <v>39</v>
      </c>
      <c r="E16" s="205">
        <v>41568</v>
      </c>
      <c r="F16" s="206"/>
      <c r="G16" s="207" t="str">
        <f t="shared" si="0"/>
        <v/>
      </c>
      <c r="H16" s="208" t="str">
        <f t="shared" si="7"/>
        <v>Mon</v>
      </c>
      <c r="I16" s="206"/>
      <c r="J16" s="207" t="str">
        <f t="shared" si="1"/>
        <v/>
      </c>
      <c r="K16" s="208" t="str">
        <f t="shared" si="8"/>
        <v>Oct</v>
      </c>
      <c r="L16" s="206"/>
      <c r="M16" s="207" t="str">
        <f t="shared" si="2"/>
        <v/>
      </c>
      <c r="N16" s="208" t="str">
        <f t="shared" si="9"/>
        <v>21</v>
      </c>
      <c r="O16" s="206"/>
      <c r="P16" s="207" t="str">
        <f t="shared" si="3"/>
        <v/>
      </c>
      <c r="Q16" s="208" t="str">
        <f t="shared" si="10"/>
        <v>2013</v>
      </c>
      <c r="R16" s="206"/>
      <c r="S16" s="207" t="str">
        <f t="shared" si="4"/>
        <v/>
      </c>
      <c r="T16" s="208" t="str">
        <f t="shared" si="11"/>
        <v>Mon, Oct 21, 2013</v>
      </c>
      <c r="U16" s="206"/>
      <c r="V16" s="207" t="str">
        <f t="shared" si="5"/>
        <v/>
      </c>
      <c r="W16" s="208" t="str">
        <f t="shared" si="12"/>
        <v>Mon, Oct 21, 2013</v>
      </c>
      <c r="X16" s="209"/>
      <c r="Y16" s="207" t="str">
        <f t="shared" si="6"/>
        <v/>
      </c>
      <c r="Z16" s="210">
        <f t="shared" si="13"/>
        <v>41841</v>
      </c>
    </row>
    <row r="17" spans="2:26" x14ac:dyDescent="0.25">
      <c r="B17" s="211">
        <v>2316</v>
      </c>
      <c r="C17" s="211" t="s">
        <v>109</v>
      </c>
      <c r="D17" s="212" t="s">
        <v>40</v>
      </c>
      <c r="E17" s="212">
        <v>42898</v>
      </c>
      <c r="F17" s="165"/>
      <c r="G17" s="213" t="str">
        <f t="shared" si="0"/>
        <v/>
      </c>
      <c r="H17" s="214" t="str">
        <f t="shared" si="7"/>
        <v>Mon</v>
      </c>
      <c r="I17" s="165"/>
      <c r="J17" s="213" t="str">
        <f t="shared" si="1"/>
        <v/>
      </c>
      <c r="K17" s="214" t="str">
        <f t="shared" si="8"/>
        <v>Jun</v>
      </c>
      <c r="L17" s="165"/>
      <c r="M17" s="213" t="str">
        <f t="shared" si="2"/>
        <v/>
      </c>
      <c r="N17" s="214" t="str">
        <f t="shared" si="9"/>
        <v>12</v>
      </c>
      <c r="O17" s="165"/>
      <c r="P17" s="213" t="str">
        <f t="shared" si="3"/>
        <v/>
      </c>
      <c r="Q17" s="214" t="str">
        <f t="shared" si="10"/>
        <v>2017</v>
      </c>
      <c r="R17" s="165"/>
      <c r="S17" s="213" t="str">
        <f t="shared" si="4"/>
        <v/>
      </c>
      <c r="T17" s="214" t="str">
        <f t="shared" si="11"/>
        <v>Mon, Jun 12, 2017</v>
      </c>
      <c r="U17" s="165"/>
      <c r="V17" s="213" t="str">
        <f t="shared" si="5"/>
        <v/>
      </c>
      <c r="W17" s="214" t="str">
        <f t="shared" si="12"/>
        <v>Mon, Jun 12, 2017</v>
      </c>
      <c r="X17" s="189"/>
      <c r="Y17" s="213" t="str">
        <f t="shared" si="6"/>
        <v/>
      </c>
      <c r="Z17" s="215">
        <f t="shared" si="13"/>
        <v>43171</v>
      </c>
    </row>
  </sheetData>
  <conditionalFormatting sqref="B5:C6 G6 J6 M6 P6 S6 V6 Y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Z17">
    <cfRule type="cellIs" dxfId="3" priority="2" operator="equal">
      <formula>Rng_Lkp_AnswerStatus_Bad</formula>
    </cfRule>
    <cfRule type="cellIs" dxfId="2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5ABF-4076-4620-936D-9442B09CC2EF}">
  <sheetPr>
    <tabColor theme="2" tint="-0.499984740745262"/>
  </sheetPr>
  <dimension ref="A1:V17"/>
  <sheetViews>
    <sheetView showGridLines="0"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9.28515625" style="10" customWidth="1"/>
    <col min="6" max="6" width="8.7109375" style="10" bestFit="1" customWidth="1"/>
    <col min="7" max="7" width="45" style="10" bestFit="1" customWidth="1"/>
    <col min="8" max="8" width="8.42578125" style="10" bestFit="1" customWidth="1"/>
    <col min="9" max="9" width="49" style="10" hidden="1" customWidth="1" outlineLevel="1"/>
    <col min="10" max="10" width="12.140625" style="10" bestFit="1" customWidth="1" collapsed="1"/>
    <col min="11" max="11" width="8.140625" style="10" bestFit="1" customWidth="1"/>
    <col min="12" max="12" width="12.28515625" style="10" hidden="1" customWidth="1" outlineLevel="1"/>
    <col min="13" max="13" width="6.28515625" style="10" bestFit="1" customWidth="1" collapsed="1"/>
    <col min="14" max="14" width="8.140625" style="10" bestFit="1" customWidth="1"/>
    <col min="15" max="15" width="8.85546875" style="10" hidden="1" customWidth="1" outlineLevel="1"/>
    <col min="16" max="16" width="9.5703125" style="10" customWidth="1" collapsed="1"/>
    <col min="17" max="17" width="8.140625" style="10" bestFit="1" customWidth="1"/>
    <col min="18" max="18" width="10.85546875" style="10" hidden="1" customWidth="1" outlineLevel="1"/>
    <col min="19" max="19" width="48.28515625" style="10" bestFit="1" customWidth="1" collapsed="1"/>
    <col min="20" max="20" width="9.140625" style="10"/>
    <col min="21" max="21" width="48.28515625" style="10" hidden="1" customWidth="1" outlineLevel="1"/>
    <col min="22" max="22" width="9.140625" style="10" collapsed="1"/>
    <col min="23" max="16384" width="9.140625" style="10"/>
  </cols>
  <sheetData>
    <row r="1" spans="1:21" s="8" customFormat="1" ht="21" x14ac:dyDescent="0.35">
      <c r="A1" s="51"/>
      <c r="B1" s="4"/>
      <c r="C1" s="4"/>
      <c r="G1" s="53" t="s">
        <v>139</v>
      </c>
      <c r="I1" s="55"/>
    </row>
    <row r="2" spans="1:21" s="8" customFormat="1" ht="18.75" x14ac:dyDescent="0.3">
      <c r="A2" s="52"/>
      <c r="B2" s="9"/>
      <c r="C2" s="9"/>
      <c r="G2" s="54" t="s">
        <v>126</v>
      </c>
    </row>
    <row r="3" spans="1:21" ht="6.95" customHeight="1" x14ac:dyDescent="0.25"/>
    <row r="4" spans="1:21" x14ac:dyDescent="0.25">
      <c r="F4" s="11" t="s">
        <v>102</v>
      </c>
      <c r="G4" s="18">
        <v>1</v>
      </c>
      <c r="H4" s="45"/>
      <c r="I4" s="45"/>
      <c r="J4" s="18">
        <v>2</v>
      </c>
      <c r="K4" s="45"/>
      <c r="L4" s="45"/>
      <c r="M4" s="18">
        <v>3</v>
      </c>
      <c r="N4" s="45"/>
      <c r="O4" s="45"/>
      <c r="P4" s="18">
        <v>4</v>
      </c>
      <c r="Q4" s="45"/>
      <c r="R4" s="45"/>
      <c r="S4" s="18">
        <v>5</v>
      </c>
      <c r="T4" s="45"/>
      <c r="U4" s="45"/>
    </row>
    <row r="5" spans="1:21" hidden="1" outlineLevel="1" x14ac:dyDescent="0.25">
      <c r="B5" s="24" t="str">
        <f>IFERROR(IF(SUMIFS(G5:U5,G4:U4,"&gt;=0")=0,"",SUMIFS(G5:U5,G4:U4,"&gt;=0")/SUMIFS(G5:U5,G6:U6,"ANSWER")),"")</f>
        <v/>
      </c>
      <c r="C5" s="50" t="s">
        <v>28</v>
      </c>
      <c r="G5" s="22">
        <f>IFERROR(COUNTA('BONUS) Complex Formulas'!$G$8:$G$17),"")</f>
        <v>0</v>
      </c>
      <c r="H5" s="23">
        <f>IFERROR(COUNTIF('BONUS) Complex Formulas'!$H$8:$H$17,Rng_Lkp_AnswerStatus_Good),"")</f>
        <v>0</v>
      </c>
      <c r="I5" s="23">
        <f>IFERROR(COUNTA('BONUS) Complex Formulas'!$I$8:$I$17),"")</f>
        <v>10</v>
      </c>
      <c r="J5" s="22">
        <f>IFERROR(COUNTA('BONUS) Complex Formulas'!$J$8:$J$17),"")</f>
        <v>0</v>
      </c>
      <c r="K5" s="23">
        <f>IFERROR(COUNTIF('BONUS) Complex Formulas'!$K$8:$K$17,Rng_Lkp_AnswerStatus_Good),"")</f>
        <v>0</v>
      </c>
      <c r="L5" s="23">
        <f>IFERROR(COUNTA('BONUS) Complex Formulas'!$L$8:$L$17),"")</f>
        <v>10</v>
      </c>
      <c r="M5" s="22">
        <f>IFERROR(COUNTA('BONUS) Complex Formulas'!$M$8:$M$17),"")</f>
        <v>0</v>
      </c>
      <c r="N5" s="23">
        <f>IFERROR(COUNTIF('BONUS) Complex Formulas'!$N$8:$N$17,Rng_Lkp_AnswerStatus_Good),"")</f>
        <v>0</v>
      </c>
      <c r="O5" s="23">
        <f>IFERROR(COUNTA('BONUS) Complex Formulas'!$O$8:$O$17),"")</f>
        <v>10</v>
      </c>
      <c r="P5" s="22">
        <f>IFERROR(COUNTA('BONUS) Complex Formulas'!$P$8:$P$17),"")</f>
        <v>0</v>
      </c>
      <c r="Q5" s="23">
        <f>IFERROR(COUNTIF('BONUS) Complex Formulas'!$Q$8:$Q$17,Rng_Lkp_AnswerStatus_Good),"")</f>
        <v>0</v>
      </c>
      <c r="R5" s="23">
        <f>IFERROR(COUNTA('BONUS) Complex Formulas'!$R$8:$R$17),"")</f>
        <v>10</v>
      </c>
      <c r="S5" s="22">
        <f>IFERROR(COUNTA('BONUS) Complex Formulas'!$S$8:$S$17),"")</f>
        <v>0</v>
      </c>
      <c r="T5" s="23">
        <f>IFERROR(COUNTIF('BONUS) Complex Formulas'!$T$8:$T$17,Rng_Lkp_AnswerStatus_Good),"")</f>
        <v>0</v>
      </c>
      <c r="U5" s="23">
        <f>IFERROR(COUNTA('BONUS) Complex Formulas'!$U$8:$U$17),"")</f>
        <v>10</v>
      </c>
    </row>
    <row r="6" spans="1:21" collapsed="1" x14ac:dyDescent="0.25">
      <c r="B6" s="24" t="str">
        <f>IFERROR(IF(SUMIFS(G5:U5,G4:U4,"&gt;=0")=0,"",SUMIFS(G5:U5,G6:U6,"&gt;=0", G6:U6,"&lt;=1")/SUMIFS(G5:U5,G4:U4,"&gt;0")),"")</f>
        <v/>
      </c>
      <c r="C6" s="50" t="s">
        <v>29</v>
      </c>
      <c r="G6" s="56">
        <v>41609</v>
      </c>
      <c r="H6" s="17" t="str">
        <f>IFERROR(H5/G5,"")</f>
        <v/>
      </c>
      <c r="I6" s="19" t="s">
        <v>11</v>
      </c>
      <c r="J6" s="57">
        <v>41609</v>
      </c>
      <c r="K6" s="17" t="str">
        <f>IFERROR(K5/J5,"")</f>
        <v/>
      </c>
      <c r="L6" s="27" t="s">
        <v>11</v>
      </c>
      <c r="M6" s="18" t="s">
        <v>142</v>
      </c>
      <c r="N6" s="17" t="str">
        <f>IFERROR(N5/M5,"")</f>
        <v/>
      </c>
      <c r="O6" s="19" t="s">
        <v>11</v>
      </c>
      <c r="P6" s="42" t="s">
        <v>83</v>
      </c>
      <c r="Q6" s="17" t="str">
        <f>IFERROR(Q5/P5,"")</f>
        <v/>
      </c>
      <c r="R6" s="27" t="s">
        <v>11</v>
      </c>
      <c r="S6" s="56">
        <v>41609</v>
      </c>
      <c r="T6" s="17" t="str">
        <f>IFERROR(T5/S5,"")</f>
        <v/>
      </c>
      <c r="U6" s="19" t="s">
        <v>11</v>
      </c>
    </row>
    <row r="7" spans="1:21" ht="60" x14ac:dyDescent="0.25">
      <c r="B7" s="216" t="s">
        <v>2</v>
      </c>
      <c r="C7" s="216" t="s">
        <v>3</v>
      </c>
      <c r="D7" s="216" t="s">
        <v>33</v>
      </c>
      <c r="E7" s="217" t="s">
        <v>103</v>
      </c>
      <c r="F7" s="218" t="s">
        <v>140</v>
      </c>
      <c r="G7" s="219" t="s">
        <v>145</v>
      </c>
      <c r="H7" s="60" t="s">
        <v>18</v>
      </c>
      <c r="I7" s="61" t="s">
        <v>146</v>
      </c>
      <c r="J7" s="220" t="s">
        <v>143</v>
      </c>
      <c r="K7" s="60" t="s">
        <v>19</v>
      </c>
      <c r="L7" s="82" t="s">
        <v>148</v>
      </c>
      <c r="M7" s="219" t="s">
        <v>141</v>
      </c>
      <c r="N7" s="60" t="s">
        <v>20</v>
      </c>
      <c r="O7" s="61" t="s">
        <v>149</v>
      </c>
      <c r="P7" s="220" t="s">
        <v>144</v>
      </c>
      <c r="Q7" s="60" t="s">
        <v>26</v>
      </c>
      <c r="R7" s="82" t="s">
        <v>150</v>
      </c>
      <c r="S7" s="219" t="s">
        <v>147</v>
      </c>
      <c r="T7" s="60" t="s">
        <v>31</v>
      </c>
      <c r="U7" s="61" t="s">
        <v>151</v>
      </c>
    </row>
    <row r="8" spans="1:21" x14ac:dyDescent="0.25">
      <c r="B8" s="221">
        <v>4405</v>
      </c>
      <c r="C8" s="221" t="s">
        <v>108</v>
      </c>
      <c r="D8" s="222" t="s">
        <v>34</v>
      </c>
      <c r="E8" s="222">
        <v>43466</v>
      </c>
      <c r="F8" s="223">
        <v>1000</v>
      </c>
      <c r="G8" s="224"/>
      <c r="H8" s="225" t="str">
        <f t="shared" ref="H8:H17" si="0">IFERROR(IF(G8="","",IF(AND(_xlfn.ISFORMULA(G8),EXACT(G8,I8)),Rng_Lkp_AnswerStatus_Good,Rng_Lkp_AnswerStatus_Bad)),Rng_Lkp_AnswerStatus_Bad)</f>
        <v/>
      </c>
      <c r="I8" s="226">
        <f>IF(E8&lt;$G$6,"Too early",IF(LEFT(D8,1)="N",F8*2,F8))</f>
        <v>2000</v>
      </c>
      <c r="J8" s="227"/>
      <c r="K8" s="225" t="str">
        <f t="shared" ref="K8:K17" si="1">IFERROR(IF(J8="","",IF(AND(_xlfn.ISFORMULA(J8),EXACT(J8,L8)),Rng_Lkp_AnswerStatus_Good,Rng_Lkp_AnswerStatus_Bad)),Rng_Lkp_AnswerStatus_Bad)</f>
        <v/>
      </c>
      <c r="L8" s="228" t="b">
        <f>E8&lt;$J$6</f>
        <v>0</v>
      </c>
      <c r="M8" s="229"/>
      <c r="N8" s="225" t="str">
        <f t="shared" ref="N8:N17" si="2">IFERROR(IF(M8="","",IF(AND(_xlfn.ISFORMULA(M8),EXACT(M8,O8)),Rng_Lkp_AnswerStatus_Good,Rng_Lkp_AnswerStatus_Bad)),Rng_Lkp_AnswerStatus_Bad)</f>
        <v/>
      </c>
      <c r="O8" s="230" t="str">
        <f>LEFT(D8,1)</f>
        <v>N</v>
      </c>
      <c r="P8" s="227"/>
      <c r="Q8" s="225" t="str">
        <f t="shared" ref="Q8:Q17" si="3">IFERROR(IF(P8="","",IF(AND(_xlfn.ISFORMULA(P8),EXACT(P8,R8)),Rng_Lkp_AnswerStatus_Good,Rng_Lkp_AnswerStatus_Bad)),Rng_Lkp_AnswerStatus_Bad)</f>
        <v/>
      </c>
      <c r="R8" s="228" t="b">
        <f>M8="N"</f>
        <v>0</v>
      </c>
      <c r="S8" s="231"/>
      <c r="T8" s="232" t="str">
        <f t="shared" ref="T8:T17" si="4">IFERROR(IF(S8="","",IF(AND(_xlfn.ISFORMULA(S8),EXACT(S8,U8)),Rng_Lkp_AnswerStatus_Good,Rng_Lkp_AnswerStatus_Bad)),Rng_Lkp_AnswerStatus_Bad)</f>
        <v/>
      </c>
      <c r="U8" s="233">
        <f>IF(J8,"Too early",IF(P8,F8*2,F8))</f>
        <v>1000</v>
      </c>
    </row>
    <row r="9" spans="1:21" x14ac:dyDescent="0.25">
      <c r="B9" s="234">
        <v>1030</v>
      </c>
      <c r="C9" s="234" t="s">
        <v>4</v>
      </c>
      <c r="D9" s="235" t="s">
        <v>35</v>
      </c>
      <c r="E9" s="235">
        <v>41239</v>
      </c>
      <c r="F9" s="236">
        <v>750</v>
      </c>
      <c r="G9" s="237"/>
      <c r="H9" s="238" t="str">
        <f t="shared" si="0"/>
        <v/>
      </c>
      <c r="I9" s="239" t="str">
        <f t="shared" ref="I9:I17" si="5">IF(E9&lt;$G$6,"Too early",IF(LEFT(D9,1)="N",F9*2,F9))</f>
        <v>Too early</v>
      </c>
      <c r="J9" s="240"/>
      <c r="K9" s="238" t="str">
        <f t="shared" si="1"/>
        <v/>
      </c>
      <c r="L9" s="241" t="b">
        <f t="shared" ref="L9:L17" si="6">E9&lt;$J$6</f>
        <v>1</v>
      </c>
      <c r="M9" s="157"/>
      <c r="N9" s="238" t="str">
        <f t="shared" si="2"/>
        <v/>
      </c>
      <c r="O9" s="25" t="str">
        <f t="shared" ref="O9:O17" si="7">LEFT(D9,1)</f>
        <v>C</v>
      </c>
      <c r="P9" s="240"/>
      <c r="Q9" s="238" t="str">
        <f t="shared" si="3"/>
        <v/>
      </c>
      <c r="R9" s="241" t="b">
        <f t="shared" ref="R9:R17" si="8">M9="N"</f>
        <v>0</v>
      </c>
      <c r="S9" s="237"/>
      <c r="T9" s="238" t="str">
        <f t="shared" si="4"/>
        <v/>
      </c>
      <c r="U9" s="239">
        <f t="shared" ref="U9:U17" si="9">IF(J9,"Too early",IF(P9,F9*2,F9))</f>
        <v>750</v>
      </c>
    </row>
    <row r="10" spans="1:21" x14ac:dyDescent="0.25">
      <c r="B10" s="242">
        <v>1603</v>
      </c>
      <c r="C10" s="242" t="s">
        <v>107</v>
      </c>
      <c r="D10" s="243" t="s">
        <v>34</v>
      </c>
      <c r="E10" s="243">
        <v>41269</v>
      </c>
      <c r="F10" s="244">
        <v>750</v>
      </c>
      <c r="G10" s="245"/>
      <c r="H10" s="246" t="str">
        <f t="shared" si="0"/>
        <v/>
      </c>
      <c r="I10" s="247" t="str">
        <f t="shared" si="5"/>
        <v>Too early</v>
      </c>
      <c r="J10" s="248"/>
      <c r="K10" s="246" t="str">
        <f t="shared" si="1"/>
        <v/>
      </c>
      <c r="L10" s="249" t="b">
        <f t="shared" si="6"/>
        <v>1</v>
      </c>
      <c r="M10" s="250"/>
      <c r="N10" s="246" t="str">
        <f t="shared" si="2"/>
        <v/>
      </c>
      <c r="O10" s="251" t="str">
        <f t="shared" si="7"/>
        <v>N</v>
      </c>
      <c r="P10" s="248"/>
      <c r="Q10" s="246" t="str">
        <f t="shared" si="3"/>
        <v/>
      </c>
      <c r="R10" s="249" t="b">
        <f t="shared" si="8"/>
        <v>0</v>
      </c>
      <c r="S10" s="245"/>
      <c r="T10" s="246" t="str">
        <f t="shared" si="4"/>
        <v/>
      </c>
      <c r="U10" s="247">
        <f t="shared" si="9"/>
        <v>750</v>
      </c>
    </row>
    <row r="11" spans="1:21" x14ac:dyDescent="0.25">
      <c r="B11" s="234">
        <v>4298</v>
      </c>
      <c r="C11" s="234" t="s">
        <v>5</v>
      </c>
      <c r="D11" s="235" t="s">
        <v>37</v>
      </c>
      <c r="E11" s="235">
        <v>42895</v>
      </c>
      <c r="F11" s="236">
        <v>1400</v>
      </c>
      <c r="G11" s="237"/>
      <c r="H11" s="238" t="str">
        <f t="shared" si="0"/>
        <v/>
      </c>
      <c r="I11" s="239">
        <f t="shared" si="5"/>
        <v>1400</v>
      </c>
      <c r="J11" s="240"/>
      <c r="K11" s="238" t="str">
        <f t="shared" si="1"/>
        <v/>
      </c>
      <c r="L11" s="241" t="b">
        <f t="shared" si="6"/>
        <v>0</v>
      </c>
      <c r="M11" s="157"/>
      <c r="N11" s="238" t="str">
        <f t="shared" si="2"/>
        <v/>
      </c>
      <c r="O11" s="25" t="str">
        <f t="shared" si="7"/>
        <v>M</v>
      </c>
      <c r="P11" s="240"/>
      <c r="Q11" s="238" t="str">
        <f t="shared" si="3"/>
        <v/>
      </c>
      <c r="R11" s="241" t="b">
        <f t="shared" si="8"/>
        <v>0</v>
      </c>
      <c r="S11" s="237"/>
      <c r="T11" s="238" t="str">
        <f t="shared" si="4"/>
        <v/>
      </c>
      <c r="U11" s="239">
        <f t="shared" si="9"/>
        <v>1400</v>
      </c>
    </row>
    <row r="12" spans="1:21" x14ac:dyDescent="0.25">
      <c r="B12" s="242">
        <v>2352</v>
      </c>
      <c r="C12" s="242" t="s">
        <v>104</v>
      </c>
      <c r="D12" s="243" t="s">
        <v>38</v>
      </c>
      <c r="E12" s="243">
        <v>43466</v>
      </c>
      <c r="F12" s="244">
        <v>1000</v>
      </c>
      <c r="G12" s="245"/>
      <c r="H12" s="246" t="str">
        <f t="shared" si="0"/>
        <v/>
      </c>
      <c r="I12" s="247">
        <f t="shared" si="5"/>
        <v>1000</v>
      </c>
      <c r="J12" s="248"/>
      <c r="K12" s="246" t="str">
        <f t="shared" si="1"/>
        <v/>
      </c>
      <c r="L12" s="249" t="b">
        <f t="shared" si="6"/>
        <v>0</v>
      </c>
      <c r="M12" s="250"/>
      <c r="N12" s="246" t="str">
        <f t="shared" si="2"/>
        <v/>
      </c>
      <c r="O12" s="251" t="str">
        <f t="shared" si="7"/>
        <v>I</v>
      </c>
      <c r="P12" s="248"/>
      <c r="Q12" s="246" t="str">
        <f t="shared" si="3"/>
        <v/>
      </c>
      <c r="R12" s="249" t="b">
        <f t="shared" si="8"/>
        <v>0</v>
      </c>
      <c r="S12" s="245"/>
      <c r="T12" s="246" t="str">
        <f t="shared" si="4"/>
        <v/>
      </c>
      <c r="U12" s="247">
        <f t="shared" si="9"/>
        <v>1000</v>
      </c>
    </row>
    <row r="13" spans="1:21" x14ac:dyDescent="0.25">
      <c r="B13" s="234">
        <v>1049</v>
      </c>
      <c r="C13" s="234" t="s">
        <v>105</v>
      </c>
      <c r="D13" s="235" t="s">
        <v>34</v>
      </c>
      <c r="E13" s="235">
        <v>40855</v>
      </c>
      <c r="F13" s="236">
        <v>1000</v>
      </c>
      <c r="G13" s="237"/>
      <c r="H13" s="238" t="str">
        <f t="shared" si="0"/>
        <v/>
      </c>
      <c r="I13" s="239" t="str">
        <f t="shared" si="5"/>
        <v>Too early</v>
      </c>
      <c r="J13" s="240"/>
      <c r="K13" s="238" t="str">
        <f t="shared" si="1"/>
        <v/>
      </c>
      <c r="L13" s="241" t="b">
        <f t="shared" si="6"/>
        <v>1</v>
      </c>
      <c r="M13" s="157"/>
      <c r="N13" s="238" t="str">
        <f t="shared" si="2"/>
        <v/>
      </c>
      <c r="O13" s="25" t="str">
        <f t="shared" si="7"/>
        <v>N</v>
      </c>
      <c r="P13" s="240"/>
      <c r="Q13" s="238" t="str">
        <f t="shared" si="3"/>
        <v/>
      </c>
      <c r="R13" s="241" t="b">
        <f t="shared" si="8"/>
        <v>0</v>
      </c>
      <c r="S13" s="237"/>
      <c r="T13" s="238" t="str">
        <f t="shared" si="4"/>
        <v/>
      </c>
      <c r="U13" s="239">
        <f t="shared" si="9"/>
        <v>1000</v>
      </c>
    </row>
    <row r="14" spans="1:21" x14ac:dyDescent="0.25">
      <c r="B14" s="242">
        <v>2278</v>
      </c>
      <c r="C14" s="242" t="s">
        <v>106</v>
      </c>
      <c r="D14" s="243" t="s">
        <v>36</v>
      </c>
      <c r="E14" s="243">
        <v>42166</v>
      </c>
      <c r="F14" s="244">
        <v>750</v>
      </c>
      <c r="G14" s="245"/>
      <c r="H14" s="246" t="str">
        <f t="shared" si="0"/>
        <v/>
      </c>
      <c r="I14" s="247">
        <f t="shared" si="5"/>
        <v>1500</v>
      </c>
      <c r="J14" s="248"/>
      <c r="K14" s="246" t="str">
        <f t="shared" si="1"/>
        <v/>
      </c>
      <c r="L14" s="249" t="b">
        <f t="shared" si="6"/>
        <v>0</v>
      </c>
      <c r="M14" s="250"/>
      <c r="N14" s="246" t="str">
        <f t="shared" si="2"/>
        <v/>
      </c>
      <c r="O14" s="251" t="str">
        <f t="shared" si="7"/>
        <v>N</v>
      </c>
      <c r="P14" s="248"/>
      <c r="Q14" s="246" t="str">
        <f t="shared" si="3"/>
        <v/>
      </c>
      <c r="R14" s="249" t="b">
        <f t="shared" si="8"/>
        <v>0</v>
      </c>
      <c r="S14" s="245"/>
      <c r="T14" s="246" t="str">
        <f t="shared" si="4"/>
        <v/>
      </c>
      <c r="U14" s="247">
        <f t="shared" si="9"/>
        <v>750</v>
      </c>
    </row>
    <row r="15" spans="1:21" x14ac:dyDescent="0.25">
      <c r="B15" s="234">
        <v>4071</v>
      </c>
      <c r="C15" s="234" t="s">
        <v>6</v>
      </c>
      <c r="D15" s="235" t="s">
        <v>37</v>
      </c>
      <c r="E15" s="235">
        <v>43466</v>
      </c>
      <c r="F15" s="236">
        <v>75</v>
      </c>
      <c r="G15" s="237"/>
      <c r="H15" s="238" t="str">
        <f t="shared" si="0"/>
        <v/>
      </c>
      <c r="I15" s="239">
        <f t="shared" si="5"/>
        <v>75</v>
      </c>
      <c r="J15" s="240"/>
      <c r="K15" s="238" t="str">
        <f t="shared" si="1"/>
        <v/>
      </c>
      <c r="L15" s="241" t="b">
        <f t="shared" si="6"/>
        <v>0</v>
      </c>
      <c r="M15" s="157"/>
      <c r="N15" s="238" t="str">
        <f t="shared" si="2"/>
        <v/>
      </c>
      <c r="O15" s="25" t="str">
        <f t="shared" si="7"/>
        <v>M</v>
      </c>
      <c r="P15" s="240"/>
      <c r="Q15" s="238" t="str">
        <f t="shared" si="3"/>
        <v/>
      </c>
      <c r="R15" s="241" t="b">
        <f t="shared" si="8"/>
        <v>0</v>
      </c>
      <c r="S15" s="237"/>
      <c r="T15" s="238" t="str">
        <f t="shared" si="4"/>
        <v/>
      </c>
      <c r="U15" s="239">
        <f t="shared" si="9"/>
        <v>75</v>
      </c>
    </row>
    <row r="16" spans="1:21" x14ac:dyDescent="0.25">
      <c r="B16" s="242">
        <v>1066</v>
      </c>
      <c r="C16" s="242" t="s">
        <v>7</v>
      </c>
      <c r="D16" s="243" t="s">
        <v>39</v>
      </c>
      <c r="E16" s="243">
        <v>41568</v>
      </c>
      <c r="F16" s="244">
        <v>75</v>
      </c>
      <c r="G16" s="245"/>
      <c r="H16" s="246" t="str">
        <f t="shared" si="0"/>
        <v/>
      </c>
      <c r="I16" s="247" t="str">
        <f t="shared" si="5"/>
        <v>Too early</v>
      </c>
      <c r="J16" s="248"/>
      <c r="K16" s="246" t="str">
        <f t="shared" si="1"/>
        <v/>
      </c>
      <c r="L16" s="249" t="b">
        <f t="shared" si="6"/>
        <v>1</v>
      </c>
      <c r="M16" s="250"/>
      <c r="N16" s="246" t="str">
        <f t="shared" si="2"/>
        <v/>
      </c>
      <c r="O16" s="251" t="str">
        <f t="shared" si="7"/>
        <v>M</v>
      </c>
      <c r="P16" s="248"/>
      <c r="Q16" s="246" t="str">
        <f t="shared" si="3"/>
        <v/>
      </c>
      <c r="R16" s="249" t="b">
        <f t="shared" si="8"/>
        <v>0</v>
      </c>
      <c r="S16" s="245"/>
      <c r="T16" s="246" t="str">
        <f t="shared" si="4"/>
        <v/>
      </c>
      <c r="U16" s="247">
        <f t="shared" si="9"/>
        <v>75</v>
      </c>
    </row>
    <row r="17" spans="2:21" x14ac:dyDescent="0.25">
      <c r="B17" s="252">
        <v>2316</v>
      </c>
      <c r="C17" s="252" t="s">
        <v>109</v>
      </c>
      <c r="D17" s="253" t="s">
        <v>40</v>
      </c>
      <c r="E17" s="253">
        <v>42898</v>
      </c>
      <c r="F17" s="254">
        <v>72</v>
      </c>
      <c r="G17" s="255"/>
      <c r="H17" s="256" t="str">
        <f t="shared" si="0"/>
        <v/>
      </c>
      <c r="I17" s="257">
        <f t="shared" si="5"/>
        <v>72</v>
      </c>
      <c r="J17" s="258"/>
      <c r="K17" s="256" t="str">
        <f t="shared" si="1"/>
        <v/>
      </c>
      <c r="L17" s="259" t="b">
        <f t="shared" si="6"/>
        <v>0</v>
      </c>
      <c r="M17" s="165"/>
      <c r="N17" s="256" t="str">
        <f t="shared" si="2"/>
        <v/>
      </c>
      <c r="O17" s="260" t="str">
        <f t="shared" si="7"/>
        <v>F</v>
      </c>
      <c r="P17" s="258"/>
      <c r="Q17" s="256" t="str">
        <f t="shared" si="3"/>
        <v/>
      </c>
      <c r="R17" s="259" t="b">
        <f t="shared" si="8"/>
        <v>0</v>
      </c>
      <c r="S17" s="255"/>
      <c r="T17" s="256" t="str">
        <f t="shared" si="4"/>
        <v/>
      </c>
      <c r="U17" s="261">
        <f t="shared" si="9"/>
        <v>72</v>
      </c>
    </row>
  </sheetData>
  <conditionalFormatting sqref="B5:C6 H6 K6 N6 Q6 T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U17">
    <cfRule type="cellIs" dxfId="1" priority="2" operator="equal">
      <formula>Rng_Lkp_AnswerStatus_Bad</formula>
    </cfRule>
    <cfRule type="cellIs" dxfId="0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Overview</vt:lpstr>
      <vt:lpstr>REF) Formula Fundamentals</vt:lpstr>
      <vt:lpstr>A0) Formula Elements Intro</vt:lpstr>
      <vt:lpstr>A1) Formula Elements</vt:lpstr>
      <vt:lpstr>A2) Syntax</vt:lpstr>
      <vt:lpstr>B3) Placeholders</vt:lpstr>
      <vt:lpstr>B4) Helper Columns</vt:lpstr>
      <vt:lpstr>B5) Help</vt:lpstr>
      <vt:lpstr>BONUS) Complex Formulas</vt:lpstr>
      <vt:lpstr>Lookup Values</vt:lpstr>
      <vt:lpstr>Rng_Lkp_AnswerStatus_Bad</vt:lpstr>
      <vt:lpstr>Rng_Lkp_AnswerStatus_Good</vt:lpstr>
      <vt:lpstr>Rng_Lkp_FormulaElement</vt:lpstr>
      <vt:lpstr>Rng_Lkp_YN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 Aviv</dc:creator>
  <cp:lastModifiedBy>Shir Moscovitz</cp:lastModifiedBy>
  <dcterms:created xsi:type="dcterms:W3CDTF">2014-01-07T16:50:54Z</dcterms:created>
  <dcterms:modified xsi:type="dcterms:W3CDTF">2024-01-31T16:05:33Z</dcterms:modified>
</cp:coreProperties>
</file>