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Documents\00Jobs\Corporate Training\Active Clients\Hanging Gardens\Intro Excel Workshop\Class Files\"/>
    </mc:Choice>
  </mc:AlternateContent>
  <xr:revisionPtr revIDLastSave="0" documentId="13_ncr:1_{62398B37-9186-42AA-9EBA-0F443A8520FE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Excel Challenge" sheetId="51" r:id="rId1"/>
    <sheet name="Benefits" sheetId="57" state="hidden" r:id="rId2"/>
    <sheet name="ROI" sheetId="58" state="hidden" r:id="rId3"/>
    <sheet name="CRAP Online Projections - Shir" sheetId="43" state="hidden" r:id="rId4"/>
    <sheet name="Chart Data" sheetId="44" state="hidden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51" l="1"/>
  <c r="P9" i="51"/>
  <c r="P10" i="51"/>
  <c r="P18" i="51"/>
  <c r="P19" i="51"/>
  <c r="P20" i="51"/>
  <c r="P23" i="51"/>
  <c r="P22" i="51"/>
  <c r="P27" i="51"/>
  <c r="P25" i="51"/>
  <c r="P28" i="51"/>
  <c r="C7" i="57"/>
  <c r="C9" i="57"/>
  <c r="Z8" i="57"/>
  <c r="AA8" i="57"/>
  <c r="AL8" i="57"/>
  <c r="J8" i="57"/>
  <c r="AL9" i="57"/>
  <c r="K10" i="57"/>
  <c r="J5" i="58"/>
  <c r="C6" i="58"/>
  <c r="C61" i="57"/>
  <c r="J4" i="57"/>
  <c r="AD3" i="57"/>
  <c r="AD4" i="57"/>
  <c r="J66" i="57"/>
  <c r="J65" i="57"/>
  <c r="J68" i="57"/>
  <c r="D10" i="57"/>
  <c r="C74" i="57"/>
  <c r="AD2" i="57"/>
  <c r="C79" i="57"/>
  <c r="C78" i="57"/>
  <c r="C77" i="57"/>
  <c r="C76" i="57"/>
  <c r="C65" i="57"/>
  <c r="C67" i="57"/>
  <c r="C69" i="57"/>
  <c r="C71" i="57"/>
  <c r="Z3" i="58"/>
  <c r="AL9" i="58"/>
  <c r="AL10" i="58"/>
  <c r="AF8" i="57"/>
  <c r="AF9" i="57"/>
  <c r="AF10" i="58"/>
  <c r="AB8" i="57"/>
  <c r="AB9" i="57"/>
  <c r="AB10" i="58"/>
  <c r="AD8" i="57"/>
  <c r="AD9" i="57"/>
  <c r="AD10" i="58"/>
  <c r="AC8" i="57"/>
  <c r="AC9" i="57"/>
  <c r="AC10" i="58"/>
  <c r="AE8" i="57"/>
  <c r="AE9" i="57"/>
  <c r="AE10" i="58"/>
  <c r="AI8" i="57"/>
  <c r="AI9" i="57"/>
  <c r="AI10" i="58"/>
  <c r="AG8" i="57"/>
  <c r="AG9" i="57"/>
  <c r="AG10" i="58"/>
  <c r="AH8" i="57"/>
  <c r="AH9" i="57"/>
  <c r="AH10" i="58"/>
  <c r="AK8" i="57"/>
  <c r="AK9" i="57"/>
  <c r="AK10" i="58"/>
  <c r="AJ8" i="57"/>
  <c r="AJ9" i="57"/>
  <c r="AJ10" i="58"/>
  <c r="AA9" i="57"/>
  <c r="AA10" i="58"/>
  <c r="Y3" i="58"/>
  <c r="AC3" i="58"/>
  <c r="AD3" i="58"/>
  <c r="Y4" i="58"/>
  <c r="Z4" i="58"/>
  <c r="AC4" i="58"/>
  <c r="AD4" i="58"/>
  <c r="Y5" i="58"/>
  <c r="Z4" i="57"/>
  <c r="Z5" i="58"/>
  <c r="AC5" i="58"/>
  <c r="AD5" i="58"/>
  <c r="Y7" i="58"/>
  <c r="Z7" i="58"/>
  <c r="AA7" i="58"/>
  <c r="AB7" i="58"/>
  <c r="AC7" i="58"/>
  <c r="AD7" i="58"/>
  <c r="AE7" i="58"/>
  <c r="AF7" i="58"/>
  <c r="AG7" i="58"/>
  <c r="AH7" i="58"/>
  <c r="AI7" i="58"/>
  <c r="AJ7" i="58"/>
  <c r="AK7" i="58"/>
  <c r="AL7" i="58"/>
  <c r="Y8" i="58"/>
  <c r="Z8" i="58"/>
  <c r="AA8" i="58"/>
  <c r="AB8" i="58"/>
  <c r="AC8" i="58"/>
  <c r="AD8" i="58"/>
  <c r="AE8" i="58"/>
  <c r="AF8" i="58"/>
  <c r="AG8" i="58"/>
  <c r="AH8" i="58"/>
  <c r="AI8" i="58"/>
  <c r="AJ8" i="58"/>
  <c r="AK8" i="58"/>
  <c r="AL8" i="58"/>
  <c r="Y9" i="58"/>
  <c r="Z9" i="58"/>
  <c r="AA9" i="58"/>
  <c r="AB9" i="58"/>
  <c r="AC9" i="58"/>
  <c r="AD9" i="58"/>
  <c r="AE9" i="58"/>
  <c r="AF9" i="58"/>
  <c r="AG9" i="58"/>
  <c r="AH9" i="58"/>
  <c r="AI9" i="58"/>
  <c r="AJ9" i="58"/>
  <c r="AK9" i="58"/>
  <c r="Y10" i="58"/>
  <c r="Z9" i="57"/>
  <c r="Z10" i="58"/>
  <c r="D4" i="51"/>
  <c r="E4" i="51"/>
  <c r="F4" i="51"/>
  <c r="G4" i="51"/>
  <c r="J9" i="57"/>
  <c r="K9" i="57"/>
  <c r="D9" i="57"/>
  <c r="K8" i="57"/>
  <c r="D8" i="57"/>
  <c r="K7" i="57"/>
  <c r="D7" i="57"/>
  <c r="B19" i="51"/>
  <c r="B20" i="51"/>
  <c r="B21" i="51"/>
  <c r="B22" i="51"/>
  <c r="B23" i="51"/>
  <c r="Q22" i="51"/>
  <c r="C18" i="51"/>
  <c r="D18" i="51"/>
  <c r="E18" i="51"/>
  <c r="F18" i="51"/>
  <c r="G18" i="51"/>
  <c r="P11" i="51"/>
  <c r="P14" i="51"/>
  <c r="Q10" i="51"/>
  <c r="Q9" i="51"/>
  <c r="B6" i="51"/>
  <c r="B7" i="51"/>
  <c r="B8" i="51"/>
  <c r="B9" i="51"/>
  <c r="Q8" i="51"/>
  <c r="P7" i="51"/>
  <c r="P35" i="43"/>
  <c r="D25" i="43"/>
  <c r="E25" i="43"/>
  <c r="N25" i="43"/>
  <c r="B19" i="43"/>
  <c r="N26" i="43"/>
  <c r="P13" i="43"/>
  <c r="E13" i="43"/>
  <c r="N13" i="43"/>
  <c r="N31" i="43"/>
  <c r="P42" i="43"/>
  <c r="R42" i="43"/>
  <c r="O6" i="44"/>
  <c r="Q42" i="43"/>
  <c r="N6" i="44"/>
  <c r="M6" i="44"/>
  <c r="O35" i="43"/>
  <c r="M25" i="43"/>
  <c r="M26" i="43"/>
  <c r="M13" i="43"/>
  <c r="M31" i="43"/>
  <c r="O42" i="43"/>
  <c r="L6" i="44"/>
  <c r="N35" i="43"/>
  <c r="L25" i="43"/>
  <c r="L26" i="43"/>
  <c r="L13" i="43"/>
  <c r="L31" i="43"/>
  <c r="N42" i="43"/>
  <c r="K6" i="44"/>
  <c r="M35" i="43"/>
  <c r="K25" i="43"/>
  <c r="K26" i="43"/>
  <c r="K13" i="43"/>
  <c r="K31" i="43"/>
  <c r="M42" i="43"/>
  <c r="J6" i="44"/>
  <c r="L35" i="43"/>
  <c r="J25" i="43"/>
  <c r="J26" i="43"/>
  <c r="J13" i="43"/>
  <c r="J31" i="43"/>
  <c r="L42" i="43"/>
  <c r="I6" i="44"/>
  <c r="K35" i="43"/>
  <c r="I25" i="43"/>
  <c r="I26" i="43"/>
  <c r="I13" i="43"/>
  <c r="I31" i="43"/>
  <c r="K42" i="43"/>
  <c r="H6" i="44"/>
  <c r="J35" i="43"/>
  <c r="H25" i="43"/>
  <c r="H26" i="43"/>
  <c r="H13" i="43"/>
  <c r="H31" i="43"/>
  <c r="J42" i="43"/>
  <c r="G6" i="44"/>
  <c r="I35" i="43"/>
  <c r="G25" i="43"/>
  <c r="G26" i="43"/>
  <c r="G13" i="43"/>
  <c r="G31" i="43"/>
  <c r="I42" i="43"/>
  <c r="F6" i="44"/>
  <c r="H35" i="43"/>
  <c r="F25" i="43"/>
  <c r="F26" i="43"/>
  <c r="F13" i="43"/>
  <c r="F31" i="43"/>
  <c r="H42" i="43"/>
  <c r="E6" i="44"/>
  <c r="G35" i="43"/>
  <c r="E26" i="43"/>
  <c r="E31" i="43"/>
  <c r="G42" i="43"/>
  <c r="D6" i="44"/>
  <c r="F35" i="43"/>
  <c r="D26" i="43"/>
  <c r="D13" i="43"/>
  <c r="D31" i="43"/>
  <c r="F42" i="43"/>
  <c r="C6" i="44"/>
  <c r="E35" i="43"/>
  <c r="E42" i="43"/>
  <c r="B6" i="44"/>
  <c r="D42" i="43"/>
  <c r="A6" i="44"/>
  <c r="O5" i="44"/>
  <c r="N5" i="44"/>
  <c r="M5" i="44"/>
  <c r="L5" i="44"/>
  <c r="K5" i="44"/>
  <c r="J5" i="44"/>
  <c r="I5" i="44"/>
  <c r="H5" i="44"/>
  <c r="G5" i="44"/>
  <c r="F5" i="44"/>
  <c r="E5" i="44"/>
  <c r="D5" i="44"/>
  <c r="C5" i="44"/>
  <c r="B5" i="44"/>
  <c r="A5" i="44"/>
  <c r="O4" i="44"/>
  <c r="N4" i="44"/>
  <c r="M4" i="44"/>
  <c r="L4" i="44"/>
  <c r="K4" i="44"/>
  <c r="J4" i="44"/>
  <c r="I4" i="44"/>
  <c r="H4" i="44"/>
  <c r="G4" i="44"/>
  <c r="F4" i="44"/>
  <c r="E4" i="44"/>
  <c r="D4" i="44"/>
  <c r="F40" i="43"/>
  <c r="C4" i="44"/>
  <c r="B4" i="44"/>
  <c r="A4" i="44"/>
  <c r="A1" i="44"/>
  <c r="R35" i="43"/>
  <c r="Q35" i="43"/>
  <c r="R34" i="43"/>
  <c r="Q34" i="43"/>
  <c r="R29" i="43"/>
  <c r="R33" i="43"/>
  <c r="Q29" i="43"/>
  <c r="Q33" i="43"/>
  <c r="P25" i="43"/>
  <c r="P26" i="43"/>
  <c r="R26" i="43"/>
  <c r="R13" i="43"/>
  <c r="R31" i="43"/>
  <c r="Q26" i="43"/>
  <c r="Q13" i="43"/>
  <c r="Q31" i="43"/>
  <c r="P31" i="43"/>
  <c r="O25" i="43"/>
  <c r="O26" i="43"/>
  <c r="O13" i="43"/>
  <c r="O31" i="43"/>
  <c r="C25" i="43"/>
  <c r="C26" i="43"/>
  <c r="C13" i="43"/>
  <c r="C31" i="43"/>
  <c r="P29" i="43"/>
  <c r="O29" i="43"/>
  <c r="N29" i="43"/>
  <c r="M29" i="43"/>
  <c r="L29" i="43"/>
  <c r="K29" i="43"/>
  <c r="J29" i="43"/>
  <c r="I29" i="43"/>
  <c r="H29" i="43"/>
  <c r="F29" i="43"/>
  <c r="E29" i="43"/>
  <c r="D29" i="43"/>
  <c r="C29" i="43"/>
  <c r="R25" i="43"/>
  <c r="Q25" i="43"/>
  <c r="R24" i="43"/>
  <c r="Q24" i="43"/>
  <c r="O24" i="43"/>
  <c r="N24" i="43"/>
  <c r="M24" i="43"/>
  <c r="L24" i="43"/>
  <c r="K24" i="43"/>
  <c r="J24" i="43"/>
  <c r="I24" i="43"/>
  <c r="H24" i="43"/>
  <c r="F24" i="43"/>
  <c r="R12" i="43"/>
  <c r="Q12" i="43"/>
  <c r="O12" i="43"/>
  <c r="N12" i="43"/>
  <c r="M12" i="43"/>
  <c r="L12" i="43"/>
  <c r="K12" i="43"/>
  <c r="J12" i="43"/>
  <c r="I12" i="43"/>
  <c r="H12" i="43"/>
  <c r="F12" i="43"/>
  <c r="C7" i="58"/>
  <c r="J6" i="58"/>
  <c r="J8" i="58"/>
  <c r="J7" i="58"/>
  <c r="AB12" i="58"/>
  <c r="AB13" i="58"/>
  <c r="AD12" i="58"/>
  <c r="AD13" i="58"/>
  <c r="AC12" i="58"/>
  <c r="AC13" i="58"/>
  <c r="AE12" i="58"/>
  <c r="AE13" i="58"/>
  <c r="AI12" i="58"/>
  <c r="AI13" i="58"/>
  <c r="AG12" i="58"/>
  <c r="AG13" i="58"/>
  <c r="AH12" i="58"/>
  <c r="AH13" i="58"/>
  <c r="AK12" i="58"/>
  <c r="AK13" i="58"/>
  <c r="AJ12" i="58"/>
  <c r="AJ13" i="58"/>
  <c r="AL12" i="58"/>
  <c r="AL13" i="58"/>
  <c r="AA12" i="58"/>
  <c r="AA13" i="58"/>
  <c r="Z13" i="58"/>
  <c r="AF12" i="58"/>
  <c r="AF13" i="58"/>
  <c r="Z16" i="58"/>
  <c r="Z12" i="58"/>
</calcChain>
</file>

<file path=xl/sharedStrings.xml><?xml version="1.0" encoding="utf-8"?>
<sst xmlns="http://schemas.openxmlformats.org/spreadsheetml/2006/main" count="212" uniqueCount="123">
  <si>
    <t>Instructions:</t>
  </si>
  <si>
    <t>Multiplication Table</t>
  </si>
  <si>
    <t>SUM</t>
  </si>
  <si>
    <t>AVERAGE</t>
  </si>
  <si>
    <t>Hours Saved Per Week</t>
  </si>
  <si>
    <t>Min</t>
  </si>
  <si>
    <t>Sec</t>
  </si>
  <si>
    <t>Attempt 1</t>
  </si>
  <si>
    <t>Attempt 2</t>
  </si>
  <si>
    <t>Attempt 3</t>
  </si>
  <si>
    <t>EXAMPLE</t>
  </si>
  <si>
    <t>Win the Challenge?</t>
  </si>
  <si>
    <t>Target</t>
  </si>
  <si>
    <t>Best Time</t>
  </si>
  <si>
    <t>Answer Key (Values Only)</t>
  </si>
  <si>
    <t>Fill in the white cells with the correct formulas</t>
  </si>
  <si>
    <t>ASSUMPTIONS</t>
  </si>
  <si>
    <t>Money Saved</t>
  </si>
  <si>
    <t>Hours Saved</t>
  </si>
  <si>
    <t>Month</t>
  </si>
  <si>
    <t>Time Saved</t>
  </si>
  <si>
    <t>shir@shirconsulting.com</t>
  </si>
  <si>
    <t xml:space="preserve"> 646.543.SHIR</t>
  </si>
  <si>
    <t>http://shirconsulting.com</t>
  </si>
  <si>
    <t>CRAP ONLINE COURSE PROJECTIONS</t>
  </si>
  <si>
    <t>PART 1 - GET A PROMOTION &amp; RAISE</t>
  </si>
  <si>
    <t>Assumptions</t>
  </si>
  <si>
    <t>Values</t>
  </si>
  <si>
    <t>Step 1</t>
  </si>
  <si>
    <t>Change assumptions if necessary (light gray)</t>
  </si>
  <si>
    <t>Annual Salary</t>
  </si>
  <si>
    <t>Step 2</t>
  </si>
  <si>
    <t>Determine net CRAP Course earnings (yellow)</t>
  </si>
  <si>
    <t>Percentage Raise</t>
  </si>
  <si>
    <t>Step 3</t>
  </si>
  <si>
    <t>Make an informed buying decision about this course</t>
  </si>
  <si>
    <t>Description</t>
  </si>
  <si>
    <t>Day</t>
  </si>
  <si>
    <t>Week</t>
  </si>
  <si>
    <t>Quarter</t>
  </si>
  <si>
    <t>1 Year</t>
  </si>
  <si>
    <t>After illustrating the benefits you are bringing to your company your boss will be HAPPY to give you a raise</t>
  </si>
  <si>
    <t>PART 2 - SAVE TIME &amp; MONEY</t>
  </si>
  <si>
    <t>Hourly Rate (based on annual salary)</t>
  </si>
  <si>
    <t>Hours Worked Per Week</t>
  </si>
  <si>
    <t>Weeks Worked Per Year</t>
  </si>
  <si>
    <t>Type</t>
  </si>
  <si>
    <t>Fewer manual, repetitive tasks means faster more accurate calculations</t>
  </si>
  <si>
    <t>Hours</t>
  </si>
  <si>
    <t>Dollars</t>
  </si>
  <si>
    <t>3 Months</t>
  </si>
  <si>
    <t>Total Course Earnings</t>
  </si>
  <si>
    <t>2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</si>
  <si>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</si>
  <si>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</si>
  <si>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</si>
  <si>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</si>
  <si>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</si>
  <si>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</si>
  <si>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</si>
  <si>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</si>
  <si>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2 Years</t>
  </si>
  <si>
    <t>3 Years</t>
  </si>
  <si>
    <t>Total Course Cost</t>
  </si>
  <si>
    <t>Today</t>
  </si>
  <si>
    <t>STANDARD COURSE PRICE</t>
  </si>
  <si>
    <t>NET COURSE EARNINGS</t>
  </si>
  <si>
    <t>Standard Course Price</t>
  </si>
  <si>
    <t>1 Month</t>
  </si>
  <si>
    <t>Months taken to start earning from course</t>
  </si>
  <si>
    <t>Shir Aviv</t>
  </si>
  <si>
    <t>For every…</t>
  </si>
  <si>
    <t>You will save…</t>
  </si>
  <si>
    <t>(h:mm:ss)</t>
  </si>
  <si>
    <t>Time Saved Per Hour (h:mm:ss)</t>
  </si>
  <si>
    <t>Benefit Type</t>
  </si>
  <si>
    <t>Hours Spent in Excel Per Workday</t>
  </si>
  <si>
    <t>Hours Saved in Excel Per Workday</t>
  </si>
  <si>
    <t>Hourly Salary</t>
  </si>
  <si>
    <t>Money Saved Per Workday</t>
  </si>
  <si>
    <t>"Worst Times" per hr</t>
  </si>
  <si>
    <t>Worst Time</t>
  </si>
  <si>
    <t>Summary</t>
  </si>
  <si>
    <t>Number of Employees</t>
  </si>
  <si>
    <t>Individual</t>
  </si>
  <si>
    <t>Company</t>
  </si>
  <si>
    <t>Hours Saved After 1 Year</t>
  </si>
  <si>
    <t>Money Saved After 1 Year</t>
  </si>
  <si>
    <t>Time</t>
  </si>
  <si>
    <t>Money</t>
  </si>
  <si>
    <t>Use a stopwatch and fill in the white cells below.</t>
  </si>
  <si>
    <t>Excel Challenge: In Less Than 90 Seconds…</t>
  </si>
  <si>
    <t>Hours Per Workday</t>
  </si>
  <si>
    <t>Hours Per Workweek</t>
  </si>
  <si>
    <t>Workdays Per Week</t>
  </si>
  <si>
    <t>Workweeks Per Month</t>
  </si>
  <si>
    <t>Workdays Per Month</t>
  </si>
  <si>
    <t>Workweeks Saved</t>
  </si>
  <si>
    <t>Workdays Saved</t>
  </si>
  <si>
    <t>OR</t>
  </si>
  <si>
    <t>Work Months Saved</t>
  </si>
  <si>
    <t>Hours Per Work Month</t>
  </si>
  <si>
    <t>Months</t>
  </si>
  <si>
    <t>Weeks</t>
  </si>
  <si>
    <t>Days</t>
  </si>
  <si>
    <t>Annual Salary Per Individual</t>
  </si>
  <si>
    <t>Money Saved For Company</t>
  </si>
  <si>
    <t>Number of Employees Saved</t>
  </si>
  <si>
    <t>Price Per Person</t>
  </si>
  <si>
    <t>Training Price</t>
  </si>
  <si>
    <t>PRICE BREAKDOWN</t>
  </si>
  <si>
    <t>Class Size (20 Person Minimum)</t>
  </si>
  <si>
    <t>RETURN ON INVESTMENT</t>
  </si>
  <si>
    <t>Savings from Training</t>
  </si>
  <si>
    <t>Price of Training</t>
  </si>
  <si>
    <t>ROI</t>
  </si>
  <si>
    <t>Training Cost</t>
  </si>
  <si>
    <t>Net Training Earnings</t>
  </si>
  <si>
    <t>Months Taken to Earn Back Investment</t>
  </si>
  <si>
    <t>Net Profit</t>
  </si>
  <si>
    <t>Return On Investment</t>
  </si>
  <si>
    <t>Benefits of Training</t>
  </si>
  <si>
    <t>Hours Saved Per Work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</si>
</sst>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  <numFmt numFmtId="166" formatCode="[h]:mm:ss;@"/>
    <numFmt numFmtId="167" formatCode="&quot;$&quot;#,##0.00"/>
  </numFmts>
  <fonts count="2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 tint="-0.3499862666707357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i/>
      <sz val="11"/>
      <color theme="1" tint="0.49998474074526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Myriad Pro Cond"/>
      <family val="2"/>
    </font>
    <font>
      <b/>
      <sz val="12"/>
      <color rgb="FF1EB3AD"/>
      <name val="Myriad Pro Cond"/>
      <family val="2"/>
    </font>
    <font>
      <b/>
      <sz val="14"/>
      <color theme="1"/>
      <name val="Myriad Pro Cond"/>
      <family val="2"/>
    </font>
    <font>
      <b/>
      <sz val="12"/>
      <color theme="1"/>
      <name val="Myriad Pro Cond"/>
      <family val="2"/>
    </font>
    <font>
      <u/>
      <sz val="12"/>
      <color theme="1"/>
      <name val="Myriad Pro Cond"/>
      <family val="2"/>
    </font>
    <font>
      <i/>
      <sz val="11"/>
      <color theme="1"/>
      <name val="Myriad Pro C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8" fillId="0" borderId="0"/>
  </cellStyleXfs>
  <cellXfs count="245"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3" fillId="3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10" fillId="3" borderId="0" xfId="0" applyFont="1" applyFill="1"/>
    <xf numFmtId="0" fontId="8" fillId="3" borderId="0" xfId="0" applyFont="1" applyFill="1"/>
    <xf numFmtId="0" fontId="11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0" fillId="4" borderId="0" xfId="0" quotePrefix="1" applyFill="1"/>
    <xf numFmtId="0" fontId="1" fillId="4" borderId="0" xfId="0" applyFont="1" applyFill="1"/>
    <xf numFmtId="0" fontId="0" fillId="4" borderId="0" xfId="0" applyFill="1" applyAlignment="1">
      <alignment horizontal="centerContinuous"/>
    </xf>
    <xf numFmtId="0" fontId="14" fillId="4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13" fillId="3" borderId="0" xfId="0" applyFont="1" applyFill="1" applyAlignment="1">
      <alignment horizontal="centerContinuous"/>
    </xf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" fillId="4" borderId="8" xfId="0" applyFont="1" applyFill="1" applyBorder="1"/>
    <xf numFmtId="0" fontId="1" fillId="4" borderId="6" xfId="0" applyFont="1" applyFill="1" applyBorder="1"/>
    <xf numFmtId="19" fontId="0" fillId="4" borderId="0" xfId="0" applyNumberFormat="1" applyFill="1" applyAlignment="1">
      <alignment horizontal="right"/>
    </xf>
    <xf numFmtId="0" fontId="1" fillId="4" borderId="8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12" xfId="0" applyFont="1" applyFill="1" applyBorder="1"/>
    <xf numFmtId="0" fontId="2" fillId="4" borderId="0" xfId="0" applyFont="1" applyFill="1" applyBorder="1"/>
    <xf numFmtId="0" fontId="1" fillId="4" borderId="1" xfId="0" applyFont="1" applyFill="1" applyBorder="1" applyAlignment="1">
      <alignment horizontal="right"/>
    </xf>
    <xf numFmtId="0" fontId="0" fillId="4" borderId="0" xfId="0" applyFont="1" applyFill="1" applyBorder="1"/>
    <xf numFmtId="0" fontId="15" fillId="4" borderId="27" xfId="0" applyFont="1" applyFill="1" applyBorder="1" applyAlignment="1">
      <alignment horizontal="right"/>
    </xf>
    <xf numFmtId="0" fontId="15" fillId="4" borderId="28" xfId="0" applyFont="1" applyFill="1" applyBorder="1" applyAlignment="1">
      <alignment horizontal="right"/>
    </xf>
    <xf numFmtId="0" fontId="0" fillId="4" borderId="4" xfId="0" applyFill="1" applyBorder="1"/>
    <xf numFmtId="0" fontId="1" fillId="4" borderId="5" xfId="0" applyFont="1" applyFill="1" applyBorder="1"/>
    <xf numFmtId="164" fontId="0" fillId="4" borderId="0" xfId="0" applyNumberFormat="1" applyFill="1"/>
    <xf numFmtId="0" fontId="1" fillId="4" borderId="1" xfId="0" applyFont="1" applyFill="1" applyBorder="1"/>
    <xf numFmtId="0" fontId="2" fillId="4" borderId="0" xfId="0" applyFont="1" applyFill="1"/>
    <xf numFmtId="0" fontId="6" fillId="0" borderId="12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0" fillId="5" borderId="13" xfId="1" applyFont="1" applyFill="1" applyBorder="1" applyAlignment="1">
      <alignment vertical="center"/>
    </xf>
    <xf numFmtId="0" fontId="20" fillId="5" borderId="16" xfId="1" applyFont="1" applyFill="1" applyBorder="1" applyAlignment="1">
      <alignment horizontal="center" vertical="center"/>
    </xf>
    <xf numFmtId="6" fontId="17" fillId="0" borderId="0" xfId="1" applyNumberFormat="1" applyFont="1" applyAlignment="1">
      <alignment vertical="center"/>
    </xf>
    <xf numFmtId="0" fontId="22" fillId="5" borderId="16" xfId="1" applyFont="1" applyFill="1" applyBorder="1" applyAlignment="1">
      <alignment vertical="center" wrapText="1"/>
    </xf>
    <xf numFmtId="6" fontId="22" fillId="5" borderId="16" xfId="1" applyNumberFormat="1" applyFont="1" applyFill="1" applyBorder="1" applyAlignment="1">
      <alignment horizontal="center" vertical="center"/>
    </xf>
    <xf numFmtId="165" fontId="17" fillId="0" borderId="0" xfId="1" applyNumberFormat="1" applyFont="1" applyAlignment="1">
      <alignment vertical="center"/>
    </xf>
    <xf numFmtId="0" fontId="22" fillId="5" borderId="2" xfId="1" applyFont="1" applyFill="1" applyBorder="1" applyAlignment="1">
      <alignment horizontal="left" vertical="center"/>
    </xf>
    <xf numFmtId="9" fontId="22" fillId="5" borderId="21" xfId="1" applyNumberFormat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20" fillId="6" borderId="28" xfId="1" applyFont="1" applyFill="1" applyBorder="1" applyAlignment="1">
      <alignment vertical="center"/>
    </xf>
    <xf numFmtId="0" fontId="20" fillId="6" borderId="27" xfId="1" applyFont="1" applyFill="1" applyBorder="1" applyAlignment="1">
      <alignment vertical="center"/>
    </xf>
    <xf numFmtId="0" fontId="20" fillId="6" borderId="28" xfId="1" applyFont="1" applyFill="1" applyBorder="1" applyAlignment="1">
      <alignment horizontal="center" vertical="center"/>
    </xf>
    <xf numFmtId="0" fontId="20" fillId="6" borderId="27" xfId="1" applyFont="1" applyFill="1" applyBorder="1" applyAlignment="1">
      <alignment horizontal="center" vertical="center"/>
    </xf>
    <xf numFmtId="0" fontId="20" fillId="6" borderId="15" xfId="1" applyFont="1" applyFill="1" applyBorder="1" applyAlignment="1">
      <alignment horizontal="center" vertical="center"/>
    </xf>
    <xf numFmtId="6" fontId="17" fillId="6" borderId="2" xfId="1" applyNumberFormat="1" applyFont="1" applyFill="1" applyBorder="1" applyAlignment="1">
      <alignment horizontal="center" vertical="center"/>
    </xf>
    <xf numFmtId="6" fontId="17" fillId="6" borderId="1" xfId="1" applyNumberFormat="1" applyFont="1" applyFill="1" applyBorder="1" applyAlignment="1">
      <alignment horizontal="center" vertical="center"/>
    </xf>
    <xf numFmtId="6" fontId="17" fillId="6" borderId="5" xfId="1" applyNumberFormat="1" applyFont="1" applyFill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30" xfId="1" applyFont="1" applyBorder="1" applyAlignment="1">
      <alignment vertical="center"/>
    </xf>
    <xf numFmtId="0" fontId="17" fillId="0" borderId="30" xfId="1" applyFont="1" applyBorder="1" applyAlignment="1">
      <alignment horizontal="center" vertical="center"/>
    </xf>
    <xf numFmtId="0" fontId="22" fillId="5" borderId="13" xfId="1" applyFont="1" applyFill="1" applyBorder="1" applyAlignment="1">
      <alignment vertical="center"/>
    </xf>
    <xf numFmtId="0" fontId="22" fillId="5" borderId="16" xfId="1" applyFont="1" applyFill="1" applyBorder="1" applyAlignment="1">
      <alignment horizontal="center" vertical="center"/>
    </xf>
    <xf numFmtId="0" fontId="22" fillId="7" borderId="14" xfId="1" applyFont="1" applyFill="1" applyBorder="1" applyAlignment="1">
      <alignment vertical="center"/>
    </xf>
    <xf numFmtId="8" fontId="22" fillId="7" borderId="14" xfId="1" applyNumberFormat="1" applyFont="1" applyFill="1" applyBorder="1" applyAlignment="1">
      <alignment horizontal="center" vertical="center"/>
    </xf>
    <xf numFmtId="0" fontId="22" fillId="5" borderId="17" xfId="1" applyFont="1" applyFill="1" applyBorder="1" applyAlignment="1">
      <alignment vertical="center"/>
    </xf>
    <xf numFmtId="3" fontId="22" fillId="5" borderId="17" xfId="1" applyNumberFormat="1" applyFont="1" applyFill="1" applyBorder="1" applyAlignment="1">
      <alignment horizontal="center" vertical="center"/>
    </xf>
    <xf numFmtId="0" fontId="22" fillId="5" borderId="21" xfId="1" applyFont="1" applyFill="1" applyBorder="1" applyAlignment="1">
      <alignment vertical="center"/>
    </xf>
    <xf numFmtId="3" fontId="22" fillId="5" borderId="21" xfId="1" applyNumberFormat="1" applyFont="1" applyFill="1" applyBorder="1" applyAlignment="1">
      <alignment horizontal="center" vertical="center"/>
    </xf>
    <xf numFmtId="0" fontId="20" fillId="6" borderId="13" xfId="1" applyFont="1" applyFill="1" applyBorder="1" applyAlignment="1">
      <alignment horizontal="center" vertical="center"/>
    </xf>
    <xf numFmtId="0" fontId="20" fillId="6" borderId="10" xfId="1" applyFont="1" applyFill="1" applyBorder="1" applyAlignment="1">
      <alignment horizontal="center" vertical="center"/>
    </xf>
    <xf numFmtId="0" fontId="20" fillId="6" borderId="3" xfId="1" applyFont="1" applyFill="1" applyBorder="1" applyAlignment="1">
      <alignment horizontal="center" vertical="center"/>
    </xf>
    <xf numFmtId="0" fontId="17" fillId="6" borderId="13" xfId="1" applyFont="1" applyFill="1" applyBorder="1" applyAlignment="1">
      <alignment horizontal="center" vertical="center"/>
    </xf>
    <xf numFmtId="0" fontId="17" fillId="6" borderId="10" xfId="1" applyFont="1" applyFill="1" applyBorder="1" applyAlignment="1">
      <alignment horizontal="center" vertical="center"/>
    </xf>
    <xf numFmtId="0" fontId="17" fillId="6" borderId="3" xfId="1" applyFont="1" applyFill="1" applyBorder="1" applyAlignment="1">
      <alignment horizontal="center" vertical="center"/>
    </xf>
    <xf numFmtId="0" fontId="17" fillId="6" borderId="2" xfId="1" applyFont="1" applyFill="1" applyBorder="1" applyAlignment="1">
      <alignment horizontal="center" vertical="center"/>
    </xf>
    <xf numFmtId="0" fontId="17" fillId="0" borderId="2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20" fillId="8" borderId="28" xfId="1" applyFont="1" applyFill="1" applyBorder="1" applyAlignment="1">
      <alignment horizontal="center" vertical="center"/>
    </xf>
    <xf numFmtId="0" fontId="20" fillId="8" borderId="27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6" fontId="20" fillId="8" borderId="2" xfId="1" applyNumberFormat="1" applyFont="1" applyFill="1" applyBorder="1" applyAlignment="1">
      <alignment horizontal="center" vertical="center"/>
    </xf>
    <xf numFmtId="6" fontId="20" fillId="8" borderId="1" xfId="1" applyNumberFormat="1" applyFont="1" applyFill="1" applyBorder="1" applyAlignment="1">
      <alignment horizontal="center" vertical="center"/>
    </xf>
    <xf numFmtId="6" fontId="20" fillId="8" borderId="5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2" xfId="1" applyFont="1" applyBorder="1" applyAlignment="1">
      <alignment vertical="center"/>
    </xf>
    <xf numFmtId="0" fontId="20" fillId="9" borderId="13" xfId="1" applyFont="1" applyFill="1" applyBorder="1" applyAlignment="1">
      <alignment horizontal="center" vertical="center"/>
    </xf>
    <xf numFmtId="0" fontId="20" fillId="9" borderId="27" xfId="1" applyFont="1" applyFill="1" applyBorder="1" applyAlignment="1">
      <alignment horizontal="center" vertical="center"/>
    </xf>
    <xf numFmtId="0" fontId="20" fillId="9" borderId="15" xfId="1" applyFont="1" applyFill="1" applyBorder="1" applyAlignment="1">
      <alignment horizontal="center" vertical="center"/>
    </xf>
    <xf numFmtId="0" fontId="20" fillId="9" borderId="28" xfId="1" applyFont="1" applyFill="1" applyBorder="1" applyAlignment="1">
      <alignment horizontal="center" vertical="center"/>
    </xf>
    <xf numFmtId="6" fontId="20" fillId="9" borderId="1" xfId="1" applyNumberFormat="1" applyFont="1" applyFill="1" applyBorder="1" applyAlignment="1">
      <alignment horizontal="center" vertical="center"/>
    </xf>
    <xf numFmtId="6" fontId="20" fillId="9" borderId="2" xfId="1" applyNumberFormat="1" applyFont="1" applyFill="1" applyBorder="1" applyAlignment="1">
      <alignment horizontal="center" vertical="center"/>
    </xf>
    <xf numFmtId="6" fontId="20" fillId="9" borderId="5" xfId="1" applyNumberFormat="1" applyFont="1" applyFill="1" applyBorder="1" applyAlignment="1">
      <alignment horizontal="center" vertical="center"/>
    </xf>
    <xf numFmtId="0" fontId="17" fillId="10" borderId="28" xfId="1" applyFont="1" applyFill="1" applyBorder="1" applyAlignment="1">
      <alignment vertical="center"/>
    </xf>
    <xf numFmtId="8" fontId="17" fillId="10" borderId="14" xfId="1" applyNumberFormat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20" fillId="7" borderId="13" xfId="1" applyFont="1" applyFill="1" applyBorder="1" applyAlignment="1">
      <alignment vertical="center"/>
    </xf>
    <xf numFmtId="0" fontId="20" fillId="7" borderId="16" xfId="1" applyFont="1" applyFill="1" applyBorder="1" applyAlignment="1">
      <alignment horizontal="center" vertical="center"/>
    </xf>
    <xf numFmtId="0" fontId="20" fillId="2" borderId="28" xfId="1" applyFont="1" applyFill="1" applyBorder="1" applyAlignment="1">
      <alignment horizontal="center" vertical="center"/>
    </xf>
    <xf numFmtId="0" fontId="20" fillId="2" borderId="27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/>
    </xf>
    <xf numFmtId="0" fontId="22" fillId="7" borderId="14" xfId="1" applyNumberFormat="1" applyFont="1" applyFill="1" applyBorder="1" applyAlignment="1">
      <alignment horizontal="center" vertical="center"/>
    </xf>
    <xf numFmtId="6" fontId="20" fillId="2" borderId="2" xfId="1" applyNumberFormat="1" applyFont="1" applyFill="1" applyBorder="1" applyAlignment="1">
      <alignment horizontal="center" vertical="center"/>
    </xf>
    <xf numFmtId="6" fontId="20" fillId="2" borderId="1" xfId="1" applyNumberFormat="1" applyFont="1" applyFill="1" applyBorder="1" applyAlignment="1">
      <alignment horizontal="center" vertical="center"/>
    </xf>
    <xf numFmtId="6" fontId="20" fillId="2" borderId="5" xfId="1" applyNumberFormat="1" applyFont="1" applyFill="1" applyBorder="1" applyAlignment="1">
      <alignment horizontal="center" vertical="center"/>
    </xf>
    <xf numFmtId="0" fontId="20" fillId="2" borderId="13" xfId="1" applyFont="1" applyFill="1" applyBorder="1" applyAlignment="1">
      <alignment horizontal="left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8" fillId="0" borderId="0" xfId="2"/>
    <xf numFmtId="0" fontId="20" fillId="2" borderId="12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166" fontId="0" fillId="4" borderId="0" xfId="0" applyNumberFormat="1" applyFill="1"/>
    <xf numFmtId="166" fontId="0" fillId="4" borderId="0" xfId="0" applyNumberFormat="1" applyFont="1" applyFill="1" applyBorder="1"/>
    <xf numFmtId="0" fontId="1" fillId="4" borderId="1" xfId="0" applyFont="1" applyFill="1" applyBorder="1" applyAlignment="1">
      <alignment horizontal="right" wrapText="1"/>
    </xf>
    <xf numFmtId="0" fontId="6" fillId="4" borderId="0" xfId="0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166" fontId="0" fillId="4" borderId="0" xfId="0" applyNumberFormat="1" applyFont="1" applyFill="1" applyBorder="1" applyAlignment="1">
      <alignment horizontal="right"/>
    </xf>
    <xf numFmtId="0" fontId="1" fillId="4" borderId="32" xfId="0" applyFont="1" applyFill="1" applyBorder="1" applyAlignment="1">
      <alignment horizontal="right"/>
    </xf>
    <xf numFmtId="164" fontId="0" fillId="4" borderId="31" xfId="0" applyNumberFormat="1" applyFill="1" applyBorder="1"/>
    <xf numFmtId="4" fontId="0" fillId="4" borderId="0" xfId="0" applyNumberFormat="1" applyFill="1" applyBorder="1"/>
    <xf numFmtId="164" fontId="0" fillId="4" borderId="0" xfId="0" applyNumberFormat="1" applyFill="1" applyBorder="1"/>
    <xf numFmtId="166" fontId="1" fillId="4" borderId="0" xfId="0" applyNumberFormat="1" applyFont="1" applyFill="1" applyBorder="1"/>
    <xf numFmtId="166" fontId="15" fillId="4" borderId="27" xfId="0" applyNumberFormat="1" applyFont="1" applyFill="1" applyBorder="1"/>
    <xf numFmtId="166" fontId="1" fillId="4" borderId="8" xfId="0" applyNumberFormat="1" applyFont="1" applyFill="1" applyBorder="1"/>
    <xf numFmtId="166" fontId="2" fillId="4" borderId="0" xfId="0" applyNumberFormat="1" applyFont="1" applyFill="1" applyBorder="1"/>
    <xf numFmtId="0" fontId="14" fillId="4" borderId="0" xfId="0" applyFont="1" applyFill="1" applyBorder="1"/>
    <xf numFmtId="166" fontId="0" fillId="4" borderId="0" xfId="0" applyNumberFormat="1" applyFill="1" applyBorder="1"/>
    <xf numFmtId="0" fontId="1" fillId="4" borderId="0" xfId="0" applyFont="1" applyFill="1" applyBorder="1" applyAlignment="1">
      <alignment horizontal="right"/>
    </xf>
    <xf numFmtId="3" fontId="0" fillId="4" borderId="0" xfId="0" applyNumberFormat="1" applyFill="1"/>
    <xf numFmtId="3" fontId="0" fillId="4" borderId="31" xfId="0" applyNumberFormat="1" applyFill="1" applyBorder="1"/>
    <xf numFmtId="0" fontId="11" fillId="3" borderId="0" xfId="0" applyFont="1" applyFill="1" applyAlignment="1">
      <alignment horizontal="left" vertical="center"/>
    </xf>
    <xf numFmtId="166" fontId="1" fillId="13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0" fillId="4" borderId="0" xfId="0" applyFill="1" applyBorder="1" applyAlignment="1">
      <alignment wrapText="1"/>
    </xf>
    <xf numFmtId="164" fontId="6" fillId="0" borderId="0" xfId="0" applyNumberFormat="1" applyFont="1" applyFill="1" applyBorder="1"/>
    <xf numFmtId="164" fontId="4" fillId="4" borderId="0" xfId="0" applyNumberFormat="1" applyFont="1" applyFill="1" applyBorder="1"/>
    <xf numFmtId="164" fontId="0" fillId="4" borderId="0" xfId="0" applyNumberFormat="1" applyFont="1" applyFill="1" applyBorder="1"/>
    <xf numFmtId="0" fontId="1" fillId="11" borderId="8" xfId="0" applyFont="1" applyFill="1" applyBorder="1"/>
    <xf numFmtId="3" fontId="1" fillId="11" borderId="8" xfId="0" applyNumberFormat="1" applyFont="1" applyFill="1" applyBorder="1"/>
    <xf numFmtId="0" fontId="1" fillId="12" borderId="8" xfId="0" applyFont="1" applyFill="1" applyBorder="1"/>
    <xf numFmtId="164" fontId="1" fillId="12" borderId="8" xfId="0" applyNumberFormat="1" applyFont="1" applyFill="1" applyBorder="1"/>
    <xf numFmtId="0" fontId="14" fillId="4" borderId="0" xfId="0" applyFont="1" applyFill="1"/>
    <xf numFmtId="0" fontId="6" fillId="0" borderId="0" xfId="0" applyFont="1" applyFill="1" applyBorder="1"/>
    <xf numFmtId="3" fontId="2" fillId="4" borderId="0" xfId="0" applyNumberFormat="1" applyFont="1" applyFill="1" applyBorder="1"/>
    <xf numFmtId="0" fontId="0" fillId="4" borderId="0" xfId="0" applyFont="1" applyFill="1"/>
    <xf numFmtId="0" fontId="6" fillId="0" borderId="0" xfId="0" applyFont="1" applyFill="1"/>
    <xf numFmtId="3" fontId="0" fillId="4" borderId="0" xfId="0" applyNumberFormat="1" applyFont="1" applyFill="1" applyBorder="1"/>
    <xf numFmtId="0" fontId="0" fillId="4" borderId="0" xfId="0" applyFont="1" applyFill="1" applyBorder="1" applyAlignment="1">
      <alignment horizontal="left"/>
    </xf>
    <xf numFmtId="0" fontId="6" fillId="4" borderId="0" xfId="0" applyFont="1" applyFill="1"/>
    <xf numFmtId="167" fontId="0" fillId="4" borderId="0" xfId="0" applyNumberFormat="1" applyFill="1" applyBorder="1"/>
    <xf numFmtId="167" fontId="1" fillId="4" borderId="8" xfId="0" applyNumberFormat="1" applyFont="1" applyFill="1" applyBorder="1"/>
    <xf numFmtId="9" fontId="1" fillId="4" borderId="0" xfId="0" applyNumberFormat="1" applyFont="1" applyFill="1" applyBorder="1"/>
    <xf numFmtId="0" fontId="0" fillId="4" borderId="4" xfId="0" applyFill="1" applyBorder="1" applyAlignment="1">
      <alignment horizontal="left"/>
    </xf>
    <xf numFmtId="6" fontId="4" fillId="4" borderId="0" xfId="0" applyNumberFormat="1" applyFont="1" applyFill="1"/>
    <xf numFmtId="0" fontId="0" fillId="4" borderId="4" xfId="0" applyFill="1" applyBorder="1" applyAlignment="1"/>
    <xf numFmtId="0" fontId="0" fillId="4" borderId="31" xfId="0" applyFill="1" applyBorder="1"/>
    <xf numFmtId="6" fontId="4" fillId="4" borderId="31" xfId="0" applyNumberFormat="1" applyFont="1" applyFill="1" applyBorder="1"/>
    <xf numFmtId="0" fontId="4" fillId="4" borderId="0" xfId="0" applyFont="1" applyFill="1"/>
    <xf numFmtId="0" fontId="0" fillId="4" borderId="0" xfId="0" applyFont="1" applyFill="1" applyBorder="1" applyAlignment="1">
      <alignment horizontal="right"/>
    </xf>
    <xf numFmtId="167" fontId="6" fillId="0" borderId="0" xfId="0" applyNumberFormat="1" applyFont="1" applyFill="1" applyBorder="1"/>
    <xf numFmtId="0" fontId="5" fillId="4" borderId="1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center"/>
    </xf>
    <xf numFmtId="0" fontId="5" fillId="4" borderId="3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4" borderId="13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0" fontId="4" fillId="4" borderId="24" xfId="0" applyNumberFormat="1" applyFont="1" applyFill="1" applyBorder="1" applyAlignment="1">
      <alignment horizontal="center"/>
    </xf>
    <xf numFmtId="0" fontId="5" fillId="4" borderId="11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4" fillId="4" borderId="23" xfId="0" applyNumberFormat="1" applyFont="1" applyFill="1" applyBorder="1" applyAlignment="1">
      <alignment horizontal="center"/>
    </xf>
    <xf numFmtId="0" fontId="5" fillId="4" borderId="7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4" fillId="4" borderId="25" xfId="0" applyNumberFormat="1" applyFont="1" applyFill="1" applyBorder="1" applyAlignment="1">
      <alignment horizontal="center"/>
    </xf>
    <xf numFmtId="0" fontId="4" fillId="4" borderId="20" xfId="0" applyNumberFormat="1" applyFont="1" applyFill="1" applyBorder="1" applyAlignment="1">
      <alignment horizontal="center"/>
    </xf>
    <xf numFmtId="0" fontId="4" fillId="4" borderId="26" xfId="0" applyNumberFormat="1" applyFont="1" applyFill="1" applyBorder="1" applyAlignment="1">
      <alignment horizontal="center"/>
    </xf>
    <xf numFmtId="0" fontId="5" fillId="4" borderId="19" xfId="0" applyNumberFormat="1" applyFont="1" applyFill="1" applyBorder="1" applyAlignment="1">
      <alignment horizontal="center"/>
    </xf>
    <xf numFmtId="0" fontId="5" fillId="4" borderId="20" xfId="0" applyNumberFormat="1" applyFont="1" applyFill="1" applyBorder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/>
    </xf>
    <xf numFmtId="0" fontId="5" fillId="4" borderId="22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0" fontId="4" fillId="4" borderId="8" xfId="0" applyNumberFormat="1" applyFont="1" applyFill="1" applyBorder="1" applyAlignment="1">
      <alignment horizontal="center"/>
    </xf>
    <xf numFmtId="0" fontId="5" fillId="4" borderId="12" xfId="0" applyNumberFormat="1" applyFont="1" applyFill="1" applyBorder="1" applyAlignment="1">
      <alignment horizontal="center"/>
    </xf>
    <xf numFmtId="0" fontId="5" fillId="4" borderId="23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 indent="8"/>
    </xf>
    <xf numFmtId="0" fontId="11" fillId="3" borderId="0" xfId="0" applyFont="1" applyFill="1" applyAlignment="1">
      <alignment horizontal="left" vertical="center" indent="5"/>
    </xf>
    <xf numFmtId="0" fontId="20" fillId="2" borderId="13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 wrapText="1"/>
    </xf>
    <xf numFmtId="0" fontId="17" fillId="6" borderId="28" xfId="1" applyFont="1" applyFill="1" applyBorder="1" applyAlignment="1">
      <alignment vertical="center" wrapText="1"/>
    </xf>
    <xf numFmtId="0" fontId="17" fillId="6" borderId="15" xfId="1" applyFont="1" applyFill="1" applyBorder="1" applyAlignment="1">
      <alignment vertical="center" wrapText="1"/>
    </xf>
    <xf numFmtId="0" fontId="17" fillId="6" borderId="16" xfId="1" applyFont="1" applyFill="1" applyBorder="1" applyAlignment="1">
      <alignment vertical="center" wrapText="1"/>
    </xf>
    <xf numFmtId="0" fontId="17" fillId="6" borderId="21" xfId="1" applyFont="1" applyFill="1" applyBorder="1" applyAlignment="1">
      <alignment vertical="center" wrapText="1"/>
    </xf>
    <xf numFmtId="0" fontId="20" fillId="8" borderId="13" xfId="1" applyFont="1" applyFill="1" applyBorder="1" applyAlignment="1">
      <alignment horizontal="center" vertical="center"/>
    </xf>
    <xf numFmtId="0" fontId="20" fillId="8" borderId="3" xfId="1" applyFont="1" applyFill="1" applyBorder="1" applyAlignment="1">
      <alignment horizontal="center" vertical="center"/>
    </xf>
    <xf numFmtId="0" fontId="20" fillId="8" borderId="2" xfId="1" applyFont="1" applyFill="1" applyBorder="1" applyAlignment="1">
      <alignment horizontal="center" vertical="center"/>
    </xf>
    <xf numFmtId="0" fontId="20" fillId="8" borderId="5" xfId="1" applyFont="1" applyFill="1" applyBorder="1" applyAlignment="1">
      <alignment horizontal="center" vertical="center"/>
    </xf>
    <xf numFmtId="0" fontId="20" fillId="9" borderId="13" xfId="1" applyFont="1" applyFill="1" applyBorder="1" applyAlignment="1">
      <alignment horizontal="center" vertical="center"/>
    </xf>
    <xf numFmtId="0" fontId="20" fillId="9" borderId="10" xfId="1" applyFont="1" applyFill="1" applyBorder="1" applyAlignment="1">
      <alignment horizontal="center" vertical="center"/>
    </xf>
    <xf numFmtId="0" fontId="20" fillId="9" borderId="2" xfId="1" applyFont="1" applyFill="1" applyBorder="1" applyAlignment="1">
      <alignment horizontal="center" vertical="center"/>
    </xf>
    <xf numFmtId="0" fontId="20" fillId="9" borderId="1" xfId="1" applyFont="1" applyFill="1" applyBorder="1" applyAlignment="1">
      <alignment horizontal="center" vertical="center"/>
    </xf>
    <xf numFmtId="0" fontId="20" fillId="10" borderId="28" xfId="1" applyFont="1" applyFill="1" applyBorder="1" applyAlignment="1">
      <alignment horizontal="center" vertical="center"/>
    </xf>
    <xf numFmtId="0" fontId="20" fillId="10" borderId="15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auto="1"/>
      </font>
      <border>
        <top style="thin">
          <color theme="9"/>
        </top>
      </border>
    </dxf>
    <dxf>
      <font>
        <b/>
        <i val="0"/>
        <color auto="1"/>
      </font>
      <border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auto="1"/>
      </font>
      <border>
        <top style="thin">
          <color theme="8"/>
        </top>
      </border>
    </dxf>
    <dxf>
      <font>
        <b/>
        <i val="0"/>
        <color auto="1"/>
      </font>
      <border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auto="1"/>
      </font>
      <border>
        <top style="thin">
          <color theme="7"/>
        </top>
      </border>
    </dxf>
    <dxf>
      <font>
        <b/>
        <i val="0"/>
        <color auto="1"/>
      </font>
      <border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auto="1"/>
      </font>
      <border>
        <top style="thin">
          <color theme="6"/>
        </top>
      </border>
    </dxf>
    <dxf>
      <font>
        <b/>
        <i val="0"/>
        <color auto="1"/>
      </font>
      <border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auto="1"/>
      </font>
      <border>
        <top style="thin">
          <color theme="5"/>
        </top>
      </border>
    </dxf>
    <dxf>
      <font>
        <b/>
        <i val="0"/>
        <color auto="1"/>
      </font>
      <border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auto="1"/>
      </font>
      <border>
        <top style="thin">
          <color theme="4"/>
        </top>
      </border>
    </dxf>
    <dxf>
      <font>
        <b/>
        <i val="0"/>
        <color auto="1"/>
      </font>
      <border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7" defaultTableStyle="TableStyleLight1" defaultPivotStyle="PivotStyleLight16">
    <tableStyle name="Shir Style 1 Gray" pivot="0" count="7" xr9:uid="{00000000-0011-0000-FFFF-FFFF00000000}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  <tableStyle name="Shir Style 2 Blue" pivot="0" count="7" xr9:uid="{00000000-0011-0000-FFFF-FFFF01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  <tableStyle name="Shir Style 3 Red" pivot="0" count="7" xr9:uid="{00000000-0011-0000-FFFF-FFFF02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Shir Style 4 Green" pivot="0" count="7" xr9:uid="{00000000-0011-0000-FFFF-FFFF03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  <tableStyle name="Shir Style 5 Purple" pivot="0" count="7" xr9:uid="{00000000-0011-0000-FFFF-FFFF04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  <tableStyle name="Shir Style 6 Light Blue" pivot="0" count="7" xr9:uid="{00000000-0011-0000-FFFF-FFFF05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Shir Style 7 Orange" pivot="0" count="7" xr9:uid="{00000000-0011-0000-FFFF-FFFF06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mruColors>
      <color rgb="FFF0FFFF"/>
      <color rgb="FFFFFFF0"/>
      <color rgb="FFFFF0FF"/>
      <color rgb="FFF5F5F5"/>
      <color rgb="FFF0F0F0"/>
      <color rgb="FFFFFFDC"/>
      <color rgb="FFE1EBF6"/>
      <color rgb="FFDCE6F1"/>
      <color rgb="FFE6F0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Hours Saved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Benefits!$Y$8</c:f>
              <c:strCache>
                <c:ptCount val="1"/>
                <c:pt idx="0">
                  <c:v>Hours Saved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E-40B2-82B4-61E10FDE11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7E-40B2-82B4-61E10FDE11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7E-40B2-82B4-61E10FDE11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7E-40B2-82B4-61E10FDE11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7E-40B2-82B4-61E10FDE11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7E-40B2-82B4-61E10FDE11A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7E-40B2-82B4-61E10FDE11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7E-40B2-82B4-61E10FDE11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7E-40B2-82B4-61E10FDE11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7E-40B2-82B4-61E10FDE11A4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12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D7E-40B2-82B4-61E10FDE11A4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D7E-40B2-82B4-61E10FDE1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Benefits!$AA$7:$AL$7</c:f>
              <c:strCache>
                <c:ptCount val="12"/>
                <c:pt idx="0">
                  <c:v>1 Month</c:v>
                </c:pt>
                <c:pt idx="1">
                  <c:v>2 Months</c:v>
                </c:pt>
                <c:pt idx="2">
                  <c:v>3 Months</c:v>
                </c:pt>
                <c:pt idx="3">
                  <c:v>4 Months</c:v>
                </c:pt>
                <c:pt idx="4">
                  <c:v>5 Months</c:v>
                </c:pt>
                <c:pt idx="5">
                  <c:v>6 Months</c:v>
                </c:pt>
                <c:pt idx="6">
                  <c:v>7 Months</c:v>
                </c:pt>
                <c:pt idx="7">
                  <c:v>8 Months</c:v>
                </c:pt>
                <c:pt idx="8">
                  <c:v>9 Months</c:v>
                </c:pt>
                <c:pt idx="9">
                  <c:v>10 Months</c:v>
                </c:pt>
                <c:pt idx="10">
                  <c:v>11 Months</c:v>
                </c:pt>
                <c:pt idx="11">
                  <c:v>1 Year</c:v>
                </c:pt>
              </c:strCache>
            </c:strRef>
          </c:cat>
          <c:val>
            <c:numRef>
              <c:f>Benefits!$AA$8:$AL$8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7E-40B2-82B4-61E10FDE1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39232"/>
        <c:axId val="213505920"/>
      </c:barChart>
      <c:catAx>
        <c:axId val="21343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505920"/>
        <c:crosses val="autoZero"/>
        <c:auto val="1"/>
        <c:lblAlgn val="ctr"/>
        <c:lblOffset val="100"/>
        <c:noMultiLvlLbl val="0"/>
      </c:catAx>
      <c:valAx>
        <c:axId val="213505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Cumulative Hours Saved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439232"/>
        <c:crosses val="autoZero"/>
        <c:crossBetween val="between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Money Saved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Benefits!$Y$9</c:f>
              <c:strCache>
                <c:ptCount val="1"/>
                <c:pt idx="0">
                  <c:v>Money Saved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29-4C61-9E71-EF6A6C6963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29-4C61-9E71-EF6A6C6963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29-4C61-9E71-EF6A6C6963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29-4C61-9E71-EF6A6C6963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29-4C61-9E71-EF6A6C6963E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29-4C61-9E71-EF6A6C6963E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29-4C61-9E71-EF6A6C6963E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29-4C61-9E71-EF6A6C6963E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29-4C61-9E71-EF6A6C6963E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29-4C61-9E71-EF6A6C6963E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29-4C61-9E71-EF6A6C6963E2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16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729-4C61-9E71-EF6A6C6963E2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729-4C61-9E71-EF6A6C696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Benefits!$AA$7:$AL$7</c:f>
              <c:strCache>
                <c:ptCount val="12"/>
                <c:pt idx="0">
                  <c:v>1 Month</c:v>
                </c:pt>
                <c:pt idx="1">
                  <c:v>2 Months</c:v>
                </c:pt>
                <c:pt idx="2">
                  <c:v>3 Months</c:v>
                </c:pt>
                <c:pt idx="3">
                  <c:v>4 Months</c:v>
                </c:pt>
                <c:pt idx="4">
                  <c:v>5 Months</c:v>
                </c:pt>
                <c:pt idx="5">
                  <c:v>6 Months</c:v>
                </c:pt>
                <c:pt idx="6">
                  <c:v>7 Months</c:v>
                </c:pt>
                <c:pt idx="7">
                  <c:v>8 Months</c:v>
                </c:pt>
                <c:pt idx="8">
                  <c:v>9 Months</c:v>
                </c:pt>
                <c:pt idx="9">
                  <c:v>10 Months</c:v>
                </c:pt>
                <c:pt idx="10">
                  <c:v>11 Months</c:v>
                </c:pt>
                <c:pt idx="11">
                  <c:v>1 Year</c:v>
                </c:pt>
              </c:strCache>
            </c:strRef>
          </c:cat>
          <c:val>
            <c:numRef>
              <c:f>Benefits!$AA$9:$AL$9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729-4C61-9E71-EF6A6C696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743232"/>
        <c:axId val="316553088"/>
      </c:barChart>
      <c:catAx>
        <c:axId val="25174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16553088"/>
        <c:crosses val="autoZero"/>
        <c:auto val="1"/>
        <c:lblAlgn val="ctr"/>
        <c:lblOffset val="100"/>
        <c:noMultiLvlLbl val="0"/>
      </c:catAx>
      <c:valAx>
        <c:axId val="316553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Money Saved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1743232"/>
        <c:crosses val="autoZero"/>
        <c:crossBetween val="between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Profit from</a:t>
            </a:r>
            <a:r>
              <a:rPr lang="en-US" baseline="0"/>
              <a:t> Training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ROI!$Y$13</c:f>
              <c:strCache>
                <c:ptCount val="1"/>
                <c:pt idx="0">
                  <c:v>Net Training Earnings</c:v>
                </c:pt>
              </c:strCache>
            </c:strRef>
          </c:tx>
          <c:invertIfNegative val="0"/>
          <c:dLbls>
            <c:dLbl>
              <c:idx val="12"/>
              <c:spPr/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BB-407C-8936-5AF9B6D0DA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ROI!$Z$8:$AL$8</c:f>
              <c:strCache>
                <c:ptCount val="13"/>
                <c:pt idx="0">
                  <c:v>Today</c:v>
                </c:pt>
                <c:pt idx="1">
                  <c:v>1 Month</c:v>
                </c:pt>
                <c:pt idx="2">
                  <c:v>2 Months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</c:v>
                </c:pt>
                <c:pt idx="8">
                  <c:v>8 Months</c:v>
                </c:pt>
                <c:pt idx="9">
                  <c:v>9 Months</c:v>
                </c:pt>
                <c:pt idx="10">
                  <c:v>10 Months</c:v>
                </c:pt>
                <c:pt idx="11">
                  <c:v>11 Months</c:v>
                </c:pt>
                <c:pt idx="12">
                  <c:v>1 Year</c:v>
                </c:pt>
              </c:strCache>
            </c:strRef>
          </c:cat>
          <c:val>
            <c:numRef>
              <c:f>ROI!$Z$13:$AL$13</c:f>
              <c:numCache>
                <c:formatCode>"$"#,##0_);[Red]\("$"#,##0\)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B-407C-8936-5AF9B6D0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27904"/>
        <c:axId val="318429440"/>
      </c:barChart>
      <c:catAx>
        <c:axId val="31842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318429440"/>
        <c:crosses val="autoZero"/>
        <c:auto val="1"/>
        <c:lblAlgn val="ctr"/>
        <c:lblOffset val="100"/>
        <c:noMultiLvlLbl val="0"/>
      </c:catAx>
      <c:valAx>
        <c:axId val="318429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Net Earnings</a:t>
                </a:r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18427904"/>
        <c:crosses val="autoZero"/>
        <c:crossBetween val="between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latin typeface="Myriad Pro Cond" pitchFamily="34" charset="0"/>
              </a:defRPr>
            </a:pPr>
            <a:r>
              <a:rPr lang="en-US" sz="1400">
                <a:latin typeface="Myriad Pro Cond" pitchFamily="34" charset="0"/>
              </a:rPr>
              <a:t>Net Course Earnings Over Time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Net Course Earnings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Myriad Pro Cond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Data'!$A$4:$M$4</c:f>
              <c:strCache>
                <c:ptCount val="13"/>
                <c:pt idx="0">
                  <c:v>Today</c:v>
                </c:pt>
                <c:pt idx="1">
                  <c:v>1 Month</c:v>
                </c:pt>
                <c:pt idx="2">
                  <c:v>2 Months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</c:v>
                </c:pt>
                <c:pt idx="8">
                  <c:v>8 Months</c:v>
                </c:pt>
                <c:pt idx="9">
                  <c:v>9 Months</c:v>
                </c:pt>
                <c:pt idx="10">
                  <c:v>10 Months</c:v>
                </c:pt>
                <c:pt idx="11">
                  <c:v>11 Months</c:v>
                </c:pt>
                <c:pt idx="12">
                  <c:v>1 Year</c:v>
                </c:pt>
              </c:strCache>
            </c:strRef>
          </c:cat>
          <c:val>
            <c:numRef>
              <c:f>'Chart Data'!$A$6:$M$6</c:f>
              <c:numCache>
                <c:formatCode>"$"#,##0_);[Red]\("$"#,##0\)</c:formatCode>
                <c:ptCount val="13"/>
                <c:pt idx="0">
                  <c:v>-99</c:v>
                </c:pt>
                <c:pt idx="1">
                  <c:v>-99</c:v>
                </c:pt>
                <c:pt idx="2">
                  <c:v>-0.53846153846154721</c:v>
                </c:pt>
                <c:pt idx="3">
                  <c:v>307.66666666666663</c:v>
                </c:pt>
                <c:pt idx="4">
                  <c:v>714.33333333333326</c:v>
                </c:pt>
                <c:pt idx="5">
                  <c:v>1121</c:v>
                </c:pt>
                <c:pt idx="6">
                  <c:v>1527.6666666666665</c:v>
                </c:pt>
                <c:pt idx="7">
                  <c:v>1934.3333333333333</c:v>
                </c:pt>
                <c:pt idx="8">
                  <c:v>2341</c:v>
                </c:pt>
                <c:pt idx="9">
                  <c:v>2747.6666666666665</c:v>
                </c:pt>
                <c:pt idx="10">
                  <c:v>3154.333333333333</c:v>
                </c:pt>
                <c:pt idx="11">
                  <c:v>3561</c:v>
                </c:pt>
                <c:pt idx="12">
                  <c:v>3967.6666666666665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2-4E02-8A62-E7BD436B8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662528"/>
        <c:axId val="380664448"/>
      </c:barChart>
      <c:catAx>
        <c:axId val="38066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>
                <a:latin typeface="Myriad Pro Cond" pitchFamily="34" charset="0"/>
              </a:defRPr>
            </a:pPr>
            <a:endParaRPr lang="en-US"/>
          </a:p>
        </c:txPr>
        <c:crossAx val="380664448"/>
        <c:crosses val="autoZero"/>
        <c:auto val="1"/>
        <c:lblAlgn val="ctr"/>
        <c:lblOffset val="100"/>
        <c:noMultiLvlLbl val="0"/>
      </c:catAx>
      <c:valAx>
        <c:axId val="380664448"/>
        <c:scaling>
          <c:orientation val="minMax"/>
        </c:scaling>
        <c:delete val="0"/>
        <c:axPos val="l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Myriad Pro Cond" pitchFamily="34" charset="0"/>
              </a:defRPr>
            </a:pPr>
            <a:endParaRPr lang="en-US"/>
          </a:p>
        </c:txPr>
        <c:crossAx val="380662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561499</xdr:colOff>
      <xdr:row>1</xdr:row>
      <xdr:rowOff>87361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08B025-3DDF-4C38-ACCF-8BFAB5567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323499" cy="306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171449</xdr:rowOff>
    </xdr:from>
    <xdr:to>
      <xdr:col>6</xdr:col>
      <xdr:colOff>60960</xdr:colOff>
      <xdr:row>28</xdr:row>
      <xdr:rowOff>167639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281940</xdr:colOff>
      <xdr:row>10</xdr:row>
      <xdr:rowOff>171449</xdr:rowOff>
    </xdr:from>
    <xdr:to>
      <xdr:col>13</xdr:col>
      <xdr:colOff>175736</xdr:colOff>
      <xdr:row>28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637699</xdr:colOff>
      <xdr:row>0</xdr:row>
      <xdr:rowOff>354061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27C169-6709-486A-AD02-397972571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323499" cy="306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68262</xdr:rowOff>
    </xdr:from>
    <xdr:to>
      <xdr:col>10</xdr:col>
      <xdr:colOff>127000</xdr:colOff>
      <xdr:row>26</xdr:row>
      <xdr:rowOff>24766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361474</xdr:colOff>
      <xdr:row>0</xdr:row>
      <xdr:rowOff>354061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5C6663-6445-4FFF-A0D3-CA8835BF0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323499" cy="306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45</xdr:row>
      <xdr:rowOff>53340</xdr:rowOff>
    </xdr:from>
    <xdr:to>
      <xdr:col>18</xdr:col>
      <xdr:colOff>7620</xdr:colOff>
      <xdr:row>59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1212808</xdr:colOff>
      <xdr:row>1</xdr:row>
      <xdr:rowOff>190498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174708" cy="350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tabSelected="1" zoomScaleNormal="100" workbookViewId="0">
      <pane ySplit="2" topLeftCell="A3" activePane="bottomLeft" state="frozen"/>
      <selection pane="bottomLeft" activeCell="C5" sqref="C5"/>
    </sheetView>
  </sheetViews>
  <sheetFormatPr defaultColWidth="9.140625" defaultRowHeight="15" x14ac:dyDescent="0.25"/>
  <cols>
    <col min="1" max="1" width="3" style="2" customWidth="1"/>
    <col min="2" max="5" width="9.140625" style="2"/>
    <col min="6" max="6" width="9.140625" style="2" customWidth="1"/>
    <col min="7" max="9" width="9.140625" style="2"/>
    <col min="10" max="10" width="3" style="2" customWidth="1"/>
    <col min="11" max="11" width="3" style="1" customWidth="1"/>
    <col min="12" max="12" width="3" style="2" customWidth="1"/>
    <col min="13" max="13" width="9.7109375" style="2" customWidth="1"/>
    <col min="14" max="14" width="4.42578125" style="2" customWidth="1"/>
    <col min="15" max="15" width="4" style="2" customWidth="1"/>
    <col min="16" max="16" width="9.85546875" style="2" bestFit="1" customWidth="1"/>
    <col min="17" max="17" width="12.85546875" style="2" bestFit="1" customWidth="1"/>
    <col min="18" max="16384" width="9.140625" style="2"/>
  </cols>
  <sheetData>
    <row r="1" spans="2:18" s="7" customFormat="1" ht="21" x14ac:dyDescent="0.25">
      <c r="C1" s="6"/>
      <c r="D1" s="8" t="s">
        <v>91</v>
      </c>
      <c r="K1" s="4"/>
    </row>
    <row r="2" spans="2:18" s="7" customFormat="1" ht="18.75" x14ac:dyDescent="0.25">
      <c r="C2" s="6"/>
      <c r="D2" s="9" t="s">
        <v>15</v>
      </c>
      <c r="K2" s="4"/>
    </row>
    <row r="3" spans="2:18" ht="18.75" x14ac:dyDescent="0.3">
      <c r="B3" s="13" t="s">
        <v>1</v>
      </c>
      <c r="C3" s="12"/>
      <c r="D3" s="12"/>
      <c r="E3" s="12"/>
      <c r="F3" s="12"/>
      <c r="G3" s="12"/>
      <c r="H3" s="12"/>
      <c r="I3" s="12"/>
      <c r="J3" s="3"/>
      <c r="K3" s="4"/>
      <c r="M3" s="153" t="s">
        <v>0</v>
      </c>
    </row>
    <row r="4" spans="2:18" x14ac:dyDescent="0.25">
      <c r="B4" s="178"/>
      <c r="C4" s="172">
        <v>3</v>
      </c>
      <c r="D4" s="172">
        <f>C4+$C$4</f>
        <v>6</v>
      </c>
      <c r="E4" s="172">
        <f t="shared" ref="E4:G4" si="0">D4+$C$4</f>
        <v>9</v>
      </c>
      <c r="F4" s="172">
        <f t="shared" si="0"/>
        <v>12</v>
      </c>
      <c r="G4" s="172">
        <f t="shared" si="0"/>
        <v>15</v>
      </c>
      <c r="H4" s="173" t="s">
        <v>2</v>
      </c>
      <c r="I4" s="172" t="s">
        <v>3</v>
      </c>
      <c r="J4" s="3"/>
      <c r="K4" s="4"/>
      <c r="M4" s="2" t="s">
        <v>90</v>
      </c>
    </row>
    <row r="5" spans="2:18" x14ac:dyDescent="0.25">
      <c r="B5" s="174">
        <v>4</v>
      </c>
      <c r="C5" s="202"/>
      <c r="D5" s="203"/>
      <c r="E5" s="203"/>
      <c r="F5" s="203"/>
      <c r="G5" s="204"/>
      <c r="H5" s="205"/>
      <c r="I5" s="206"/>
      <c r="J5" s="3"/>
      <c r="K5" s="4"/>
      <c r="P5" s="18"/>
      <c r="Q5" s="23"/>
      <c r="R5" s="23"/>
    </row>
    <row r="6" spans="2:18" x14ac:dyDescent="0.25">
      <c r="B6" s="175">
        <f>B5+$B$5</f>
        <v>8</v>
      </c>
      <c r="C6" s="207"/>
      <c r="D6" s="208"/>
      <c r="E6" s="208"/>
      <c r="F6" s="208"/>
      <c r="G6" s="209"/>
      <c r="H6" s="210"/>
      <c r="I6" s="211"/>
      <c r="J6" s="3"/>
      <c r="K6" s="4"/>
      <c r="M6" s="19"/>
      <c r="N6" s="20" t="s">
        <v>5</v>
      </c>
      <c r="O6" s="19" t="s">
        <v>6</v>
      </c>
      <c r="P6" s="19" t="s">
        <v>73</v>
      </c>
    </row>
    <row r="7" spans="2:18" x14ac:dyDescent="0.25">
      <c r="B7" s="175">
        <f t="shared" ref="B7:B9" si="1">B6+$B$5</f>
        <v>12</v>
      </c>
      <c r="C7" s="207"/>
      <c r="D7" s="208"/>
      <c r="E7" s="208"/>
      <c r="F7" s="208"/>
      <c r="G7" s="209"/>
      <c r="H7" s="210"/>
      <c r="I7" s="211"/>
      <c r="J7" s="3"/>
      <c r="K7" s="4"/>
      <c r="M7" s="30" t="s">
        <v>10</v>
      </c>
      <c r="N7" s="31">
        <v>0</v>
      </c>
      <c r="O7" s="30">
        <v>48</v>
      </c>
      <c r="P7" s="134">
        <f>(N7/24/60) + (O7/24/60/60)</f>
        <v>5.5555555555555556E-4</v>
      </c>
    </row>
    <row r="8" spans="2:18" x14ac:dyDescent="0.25">
      <c r="B8" s="175">
        <f t="shared" si="1"/>
        <v>16</v>
      </c>
      <c r="C8" s="207"/>
      <c r="D8" s="208"/>
      <c r="E8" s="208"/>
      <c r="F8" s="208"/>
      <c r="G8" s="209"/>
      <c r="H8" s="210"/>
      <c r="I8" s="211"/>
      <c r="J8" s="3"/>
      <c r="K8" s="4"/>
      <c r="M8" s="18" t="s">
        <v>7</v>
      </c>
      <c r="N8" s="37"/>
      <c r="O8" s="38"/>
      <c r="P8" s="123" t="str">
        <f>IF(AND(N8="",O8=""),"",(N8/24/60) + (O8/24/60/60))</f>
        <v/>
      </c>
      <c r="Q8" s="36" t="str">
        <f>IF(P8="","",IF(COUNT($P$8:$P$10)&lt;2,"",IF(P8=MAX($P$8:$P$10),"Worst Time",IF(P8=MIN($P$8:$P$10),"Best Time",""))))</f>
        <v/>
      </c>
    </row>
    <row r="9" spans="2:18" ht="15" customHeight="1" thickBot="1" x14ac:dyDescent="0.3">
      <c r="B9" s="175">
        <f t="shared" si="1"/>
        <v>20</v>
      </c>
      <c r="C9" s="212"/>
      <c r="D9" s="213"/>
      <c r="E9" s="213"/>
      <c r="F9" s="213"/>
      <c r="G9" s="214"/>
      <c r="H9" s="215"/>
      <c r="I9" s="216"/>
      <c r="J9" s="3"/>
      <c r="K9" s="4"/>
      <c r="M9" s="18" t="s">
        <v>8</v>
      </c>
      <c r="N9" s="37"/>
      <c r="O9" s="38"/>
      <c r="P9" s="123" t="str">
        <f t="shared" ref="P9:P10" si="2">IF(AND(N9="",O9=""),"",(N9/24/60) + (O9/24/60/60))</f>
        <v/>
      </c>
      <c r="Q9" s="36" t="str">
        <f t="shared" ref="Q9:Q10" si="3">IF(P9="","",IF(COUNT($P$8:$P$10)&lt;2,"",IF(P9=MAX($P$8:$P$10),"Worst Time",IF(P9=MIN($P$8:$P$10),"Best Time",""))))</f>
        <v/>
      </c>
    </row>
    <row r="10" spans="2:18" ht="15" customHeight="1" thickTop="1" thickBot="1" x14ac:dyDescent="0.3">
      <c r="B10" s="176" t="s">
        <v>2</v>
      </c>
      <c r="C10" s="217"/>
      <c r="D10" s="218"/>
      <c r="E10" s="218"/>
      <c r="F10" s="218"/>
      <c r="G10" s="219"/>
      <c r="H10" s="197"/>
      <c r="I10" s="198"/>
      <c r="J10" s="3"/>
      <c r="K10" s="4"/>
      <c r="M10" s="18" t="s">
        <v>9</v>
      </c>
      <c r="N10" s="37"/>
      <c r="O10" s="38"/>
      <c r="P10" s="123" t="str">
        <f t="shared" si="2"/>
        <v/>
      </c>
      <c r="Q10" s="36" t="str">
        <f t="shared" si="3"/>
        <v/>
      </c>
    </row>
    <row r="11" spans="2:18" ht="15" customHeight="1" thickTop="1" x14ac:dyDescent="0.25">
      <c r="B11" s="177" t="s">
        <v>3</v>
      </c>
      <c r="C11" s="220"/>
      <c r="D11" s="211"/>
      <c r="E11" s="211"/>
      <c r="F11" s="211"/>
      <c r="G11" s="221"/>
      <c r="H11" s="201"/>
      <c r="I11" s="185"/>
      <c r="J11" s="3"/>
      <c r="K11" s="4"/>
      <c r="M11" s="24" t="s">
        <v>13</v>
      </c>
      <c r="N11" s="22"/>
      <c r="O11" s="21"/>
      <c r="P11" s="135" t="str">
        <f>IF(AND(P8="",P9="",P10=""),"",MIN(P8:P10))</f>
        <v/>
      </c>
    </row>
    <row r="12" spans="2:18" x14ac:dyDescent="0.25">
      <c r="B12" s="3"/>
      <c r="C12" s="3"/>
      <c r="D12" s="3"/>
      <c r="E12" s="3"/>
      <c r="F12" s="3"/>
      <c r="G12" s="3"/>
      <c r="H12" s="3"/>
      <c r="I12" s="3"/>
      <c r="J12" s="3"/>
      <c r="K12" s="4"/>
      <c r="M12" s="25" t="s">
        <v>12</v>
      </c>
      <c r="N12" s="26"/>
      <c r="O12" s="27"/>
      <c r="P12" s="136">
        <v>1.0416666666666667E-3</v>
      </c>
    </row>
    <row r="13" spans="2:18" x14ac:dyDescent="0.25"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2:18" x14ac:dyDescent="0.25">
      <c r="B14" s="3"/>
      <c r="C14" s="3"/>
      <c r="D14" s="3"/>
      <c r="E14" s="3"/>
      <c r="F14" s="3"/>
      <c r="G14" s="3"/>
      <c r="H14" s="3"/>
      <c r="I14" s="3"/>
      <c r="J14" s="3"/>
      <c r="K14" s="4"/>
      <c r="M14" s="11" t="s">
        <v>11</v>
      </c>
      <c r="N14" s="11"/>
      <c r="O14" s="11"/>
      <c r="P14" s="28" t="str">
        <f>IF(P11="","",IF(P11&lt;=P12,"Yes","No"))</f>
        <v/>
      </c>
    </row>
    <row r="15" spans="2:18" x14ac:dyDescent="0.25">
      <c r="B15" s="3"/>
      <c r="C15" s="3"/>
      <c r="D15" s="3"/>
      <c r="E15" s="3"/>
      <c r="F15" s="3"/>
      <c r="G15" s="3"/>
      <c r="H15" s="3"/>
      <c r="I15" s="3"/>
      <c r="J15" s="3"/>
      <c r="K15" s="4"/>
      <c r="M15" s="11"/>
      <c r="N15" s="11"/>
      <c r="O15" s="11"/>
      <c r="P15" s="139"/>
    </row>
    <row r="16" spans="2:18" s="1" customFormat="1" ht="15" customHeight="1" x14ac:dyDescent="0.25">
      <c r="B16" s="14" t="s">
        <v>14</v>
      </c>
      <c r="C16" s="15"/>
      <c r="D16" s="16"/>
      <c r="E16" s="17"/>
      <c r="F16" s="16"/>
      <c r="G16" s="16"/>
      <c r="H16" s="16"/>
      <c r="I16" s="16"/>
      <c r="J16" s="4"/>
      <c r="K16" s="4"/>
    </row>
    <row r="17" spans="2:17" ht="18.75" customHeight="1" x14ac:dyDescent="0.3">
      <c r="B17" s="13" t="s">
        <v>1</v>
      </c>
      <c r="C17" s="12"/>
      <c r="D17" s="12"/>
      <c r="E17" s="12"/>
      <c r="F17" s="12"/>
      <c r="G17" s="12"/>
      <c r="H17" s="12"/>
      <c r="I17" s="12"/>
      <c r="J17" s="3"/>
      <c r="K17" s="4"/>
      <c r="M17" s="137" t="s">
        <v>82</v>
      </c>
      <c r="N17" s="3"/>
      <c r="O17" s="3"/>
      <c r="P17" s="5"/>
      <c r="Q17" s="3"/>
    </row>
    <row r="18" spans="2:17" ht="15" customHeight="1" x14ac:dyDescent="0.25">
      <c r="B18" s="178"/>
      <c r="C18" s="172">
        <f>$C$4</f>
        <v>3</v>
      </c>
      <c r="D18" s="172">
        <f>C18+$C$4</f>
        <v>6</v>
      </c>
      <c r="E18" s="172">
        <f t="shared" ref="E18:G18" si="4">D18+$C$4</f>
        <v>9</v>
      </c>
      <c r="F18" s="172">
        <f t="shared" si="4"/>
        <v>12</v>
      </c>
      <c r="G18" s="172">
        <f t="shared" si="4"/>
        <v>15</v>
      </c>
      <c r="H18" s="173" t="s">
        <v>2</v>
      </c>
      <c r="I18" s="172" t="s">
        <v>3</v>
      </c>
      <c r="J18" s="3"/>
      <c r="K18" s="4"/>
      <c r="M18" s="3" t="s">
        <v>81</v>
      </c>
      <c r="N18" s="3"/>
      <c r="O18" s="3"/>
      <c r="P18" s="124" t="str">
        <f>IF(AND($P$8="",$P$9="",$P$10=""),"",IF(COUNT($P$8:$P$10)&lt;2,"",MAX($P$8:$P$10)))</f>
        <v/>
      </c>
      <c r="Q18" s="3"/>
    </row>
    <row r="19" spans="2:17" ht="15" customHeight="1" thickBot="1" x14ac:dyDescent="0.3">
      <c r="B19" s="174">
        <f>$B$5</f>
        <v>4</v>
      </c>
      <c r="C19" s="179">
        <v>12</v>
      </c>
      <c r="D19" s="180">
        <v>24</v>
      </c>
      <c r="E19" s="180">
        <v>36</v>
      </c>
      <c r="F19" s="180">
        <v>48</v>
      </c>
      <c r="G19" s="181">
        <v>60</v>
      </c>
      <c r="H19" s="182">
        <v>180</v>
      </c>
      <c r="I19" s="183">
        <v>36</v>
      </c>
      <c r="J19" s="3"/>
      <c r="K19" s="4"/>
      <c r="M19" s="3" t="s">
        <v>13</v>
      </c>
      <c r="N19" s="3"/>
      <c r="O19" s="3"/>
      <c r="P19" s="124" t="str">
        <f>IF(AND($P$8="",$P$9="",$P$10=""),"",IF(COUNT($P$8:$P$10)&lt;2,"",MIN($P$8:$P$10)))</f>
        <v/>
      </c>
      <c r="Q19" s="3"/>
    </row>
    <row r="20" spans="2:17" ht="15" customHeight="1" thickTop="1" x14ac:dyDescent="0.25">
      <c r="B20" s="175">
        <f>B19+$B$5</f>
        <v>8</v>
      </c>
      <c r="C20" s="184">
        <v>24</v>
      </c>
      <c r="D20" s="185">
        <v>48</v>
      </c>
      <c r="E20" s="185">
        <v>72</v>
      </c>
      <c r="F20" s="185">
        <v>96</v>
      </c>
      <c r="G20" s="186">
        <v>120</v>
      </c>
      <c r="H20" s="187">
        <v>360</v>
      </c>
      <c r="I20" s="188">
        <v>72</v>
      </c>
      <c r="J20" s="3"/>
      <c r="K20" s="4"/>
      <c r="M20" s="21" t="s">
        <v>20</v>
      </c>
      <c r="N20" s="21"/>
      <c r="O20" s="21"/>
      <c r="P20" s="135" t="str">
        <f>IFERROR(IF(OR(P18="",P19=""),"",P18-P19),"")</f>
        <v/>
      </c>
      <c r="Q20" s="3"/>
    </row>
    <row r="21" spans="2:17" ht="15" customHeight="1" x14ac:dyDescent="0.25">
      <c r="B21" s="175">
        <f t="shared" ref="B21:B23" si="5">B20+$B$5</f>
        <v>12</v>
      </c>
      <c r="C21" s="184">
        <v>36</v>
      </c>
      <c r="D21" s="185">
        <v>72</v>
      </c>
      <c r="E21" s="185">
        <v>108</v>
      </c>
      <c r="F21" s="185">
        <v>144</v>
      </c>
      <c r="G21" s="186">
        <v>180</v>
      </c>
      <c r="H21" s="187">
        <v>540</v>
      </c>
      <c r="I21" s="188">
        <v>108</v>
      </c>
      <c r="J21" s="3"/>
      <c r="K21" s="4"/>
      <c r="M21" s="3"/>
      <c r="N21" s="3"/>
      <c r="O21" s="3"/>
      <c r="P21" s="138"/>
      <c r="Q21" s="3"/>
    </row>
    <row r="22" spans="2:17" ht="15" customHeight="1" x14ac:dyDescent="0.25">
      <c r="B22" s="175">
        <f t="shared" si="5"/>
        <v>16</v>
      </c>
      <c r="C22" s="184">
        <v>48</v>
      </c>
      <c r="D22" s="185">
        <v>96</v>
      </c>
      <c r="E22" s="185">
        <v>144</v>
      </c>
      <c r="F22" s="185">
        <v>192</v>
      </c>
      <c r="G22" s="186">
        <v>240</v>
      </c>
      <c r="H22" s="187">
        <v>720</v>
      </c>
      <c r="I22" s="188">
        <v>144</v>
      </c>
      <c r="J22" s="3"/>
      <c r="K22" s="4"/>
      <c r="M22" s="3" t="s">
        <v>71</v>
      </c>
      <c r="N22" s="3"/>
      <c r="O22" s="3"/>
      <c r="P22" s="124" t="str">
        <f>P18</f>
        <v/>
      </c>
      <c r="Q22" s="27" t="str">
        <f>IF(P22="","","(Worst Time)")</f>
        <v/>
      </c>
    </row>
    <row r="23" spans="2:17" ht="15.75" customHeight="1" thickBot="1" x14ac:dyDescent="0.3">
      <c r="B23" s="175">
        <f t="shared" si="5"/>
        <v>20</v>
      </c>
      <c r="C23" s="189">
        <v>60</v>
      </c>
      <c r="D23" s="190">
        <v>120</v>
      </c>
      <c r="E23" s="190">
        <v>180</v>
      </c>
      <c r="F23" s="190">
        <v>240</v>
      </c>
      <c r="G23" s="191">
        <v>300</v>
      </c>
      <c r="H23" s="192">
        <v>900</v>
      </c>
      <c r="I23" s="193">
        <v>180</v>
      </c>
      <c r="J23" s="3"/>
      <c r="K23" s="4"/>
      <c r="M23" s="3" t="s">
        <v>72</v>
      </c>
      <c r="N23" s="3"/>
      <c r="O23" s="3"/>
      <c r="P23" s="124" t="str">
        <f>P20</f>
        <v/>
      </c>
      <c r="Q23" s="3"/>
    </row>
    <row r="24" spans="2:17" ht="15.75" customHeight="1" thickTop="1" x14ac:dyDescent="0.25">
      <c r="B24" s="176" t="s">
        <v>2</v>
      </c>
      <c r="C24" s="194">
        <v>180</v>
      </c>
      <c r="D24" s="195">
        <v>360</v>
      </c>
      <c r="E24" s="195">
        <v>540</v>
      </c>
      <c r="F24" s="195">
        <v>720</v>
      </c>
      <c r="G24" s="196">
        <v>900</v>
      </c>
      <c r="H24" s="197"/>
      <c r="I24" s="198"/>
      <c r="J24" s="3"/>
      <c r="K24" s="4"/>
      <c r="M24" s="3"/>
      <c r="N24" s="3"/>
      <c r="O24" s="3"/>
      <c r="P24" s="3"/>
      <c r="Q24" s="3"/>
    </row>
    <row r="25" spans="2:17" ht="15" customHeight="1" x14ac:dyDescent="0.25">
      <c r="B25" s="177" t="s">
        <v>3</v>
      </c>
      <c r="C25" s="199">
        <v>36</v>
      </c>
      <c r="D25" s="188">
        <v>72</v>
      </c>
      <c r="E25" s="188">
        <v>108</v>
      </c>
      <c r="F25" s="188">
        <v>144</v>
      </c>
      <c r="G25" s="200">
        <v>180</v>
      </c>
      <c r="H25" s="201"/>
      <c r="I25" s="185"/>
      <c r="J25" s="3"/>
      <c r="K25" s="4"/>
      <c r="M25" s="3" t="s">
        <v>80</v>
      </c>
      <c r="N25" s="3"/>
      <c r="O25" s="3"/>
      <c r="P25" s="131" t="str">
        <f>IFERROR(IF(OR(P22="",P27=""),"",P27/P22),"")</f>
        <v/>
      </c>
      <c r="Q25" s="3"/>
    </row>
    <row r="26" spans="2:17" ht="15" customHeight="1" x14ac:dyDescent="0.25">
      <c r="B26" s="3"/>
      <c r="C26" s="3"/>
      <c r="D26" s="3"/>
      <c r="E26" s="3"/>
      <c r="F26" s="3"/>
      <c r="G26" s="3"/>
      <c r="H26" s="3"/>
      <c r="I26" s="3"/>
      <c r="J26" s="3"/>
      <c r="K26" s="4"/>
      <c r="M26" s="3"/>
      <c r="N26" s="3"/>
      <c r="O26" s="3"/>
      <c r="P26" s="3"/>
      <c r="Q26" s="3"/>
    </row>
    <row r="27" spans="2:17" ht="15" customHeight="1" x14ac:dyDescent="0.25">
      <c r="K27" s="4"/>
      <c r="M27" s="3" t="s">
        <v>71</v>
      </c>
      <c r="N27" s="3"/>
      <c r="O27" s="3"/>
      <c r="P27" s="124" t="str">
        <f>IF(COUNT($P$8:$P$10)&lt;2,"",1/24)</f>
        <v/>
      </c>
      <c r="Q27" s="3"/>
    </row>
    <row r="28" spans="2:17" x14ac:dyDescent="0.25">
      <c r="M28" s="3" t="s">
        <v>72</v>
      </c>
      <c r="N28" s="3"/>
      <c r="O28" s="3"/>
      <c r="P28" s="133" t="str">
        <f>IFERROR(IF(OR(P23="",P25=""),"",P23*P25),"")</f>
        <v/>
      </c>
      <c r="Q28" s="3"/>
    </row>
    <row r="29" spans="2:17" x14ac:dyDescent="0.25">
      <c r="M29" s="3"/>
      <c r="N29" s="3"/>
      <c r="O29" s="3"/>
      <c r="P29" s="3"/>
      <c r="Q29" s="3"/>
    </row>
    <row r="30" spans="2:17" x14ac:dyDescent="0.25">
      <c r="C30" s="10"/>
    </row>
  </sheetData>
  <conditionalFormatting sqref="C1:XFD2 A3:XFD1048576">
    <cfRule type="cellIs" dxfId="8" priority="1" operator="equal">
      <formula>"No"</formula>
    </cfRule>
    <cfRule type="cellIs" dxfId="7" priority="2" operator="equal">
      <formula>"Yes"</formula>
    </cfRule>
  </conditionalFormatting>
  <conditionalFormatting sqref="P28">
    <cfRule type="notContainsBlanks" dxfId="6" priority="5">
      <formula>LEN(TRIM(P28))&gt;0</formula>
    </cfRule>
  </conditionalFormatting>
  <dataValidations disablePrompts="1" count="2">
    <dataValidation type="whole" operator="greaterThanOrEqual" allowBlank="1" showInputMessage="1" showErrorMessage="1" errorTitle="Oops!" error="Please enter a positive whole number." sqref="N8:N10" xr:uid="{00000000-0002-0000-0000-000000000000}">
      <formula1>0</formula1>
    </dataValidation>
    <dataValidation type="whole" allowBlank="1" showInputMessage="1" showErrorMessage="1" errorTitle="Oops!" error="Please enter a whole number between 0 and 59." sqref="O8:O10" xr:uid="{00000000-0002-0000-0000-000001000000}">
      <formula1>0</formula1>
      <formula2>59</formula2>
    </dataValidation>
  </dataValidations>
  <pageMargins left="0.7" right="0.7" top="0.75" bottom="0.75" header="0.3" footer="0.3"/>
  <pageSetup paperSize="12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79"/>
  <sheetViews>
    <sheetView zoomScaleNormal="100" workbookViewId="0">
      <pane ySplit="1" topLeftCell="A2" activePane="bottomLeft" state="frozen"/>
      <selection pane="bottomLeft" activeCell="C4" sqref="C4"/>
    </sheetView>
  </sheetViews>
  <sheetFormatPr defaultColWidth="9.140625" defaultRowHeight="15" x14ac:dyDescent="0.25"/>
  <cols>
    <col min="1" max="1" width="11" style="2" customWidth="1"/>
    <col min="2" max="2" width="29.7109375" style="2" customWidth="1"/>
    <col min="3" max="3" width="9.85546875" style="2" customWidth="1"/>
    <col min="4" max="4" width="10.140625" style="2" customWidth="1"/>
    <col min="5" max="8" width="9.140625" style="2" customWidth="1"/>
    <col min="9" max="9" width="25" style="2" customWidth="1"/>
    <col min="10" max="10" width="9.85546875" style="2" customWidth="1"/>
    <col min="11" max="11" width="10.140625" style="2" customWidth="1"/>
    <col min="12" max="24" width="9.140625" style="2"/>
    <col min="25" max="25" width="12.85546875" style="2" bestFit="1" customWidth="1"/>
    <col min="26" max="26" width="9.7109375" style="2" customWidth="1"/>
    <col min="27" max="27" width="10.140625" style="2" customWidth="1"/>
    <col min="28" max="35" width="9.140625" style="2" customWidth="1"/>
    <col min="36" max="37" width="10.28515625" style="2" customWidth="1"/>
    <col min="38" max="38" width="9.140625" style="2" customWidth="1"/>
    <col min="39" max="16384" width="9.140625" style="2"/>
  </cols>
  <sheetData>
    <row r="1" spans="1:38" s="7" customFormat="1" ht="35.1" customHeight="1" x14ac:dyDescent="0.25">
      <c r="B1" s="222" t="s">
        <v>121</v>
      </c>
      <c r="C1" s="142"/>
    </row>
    <row r="2" spans="1:38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Y2" s="18" t="s">
        <v>94</v>
      </c>
      <c r="Z2" s="157">
        <v>5</v>
      </c>
      <c r="AC2" s="18" t="s">
        <v>92</v>
      </c>
      <c r="AD2" s="2">
        <f>$J$3</f>
        <v>0</v>
      </c>
    </row>
    <row r="3" spans="1:38" x14ac:dyDescent="0.25">
      <c r="A3" s="3"/>
      <c r="B3" s="144" t="s">
        <v>16</v>
      </c>
      <c r="C3" s="3"/>
      <c r="D3" s="29"/>
      <c r="E3" s="156"/>
      <c r="F3" s="29"/>
      <c r="G3" s="29"/>
      <c r="H3" s="29"/>
      <c r="I3" s="3" t="s">
        <v>92</v>
      </c>
      <c r="J3" s="154"/>
      <c r="N3" s="3"/>
      <c r="O3" s="29"/>
      <c r="P3" s="29"/>
      <c r="Q3" s="29"/>
      <c r="R3" s="29"/>
      <c r="S3" s="156"/>
      <c r="Y3" s="18" t="s">
        <v>95</v>
      </c>
      <c r="Z3" s="157">
        <v>4</v>
      </c>
      <c r="AC3" s="18" t="s">
        <v>93</v>
      </c>
      <c r="AD3" s="2" t="str">
        <f>$J$4</f>
        <v/>
      </c>
    </row>
    <row r="4" spans="1:38" x14ac:dyDescent="0.25">
      <c r="A4" s="3"/>
      <c r="B4" s="29" t="s">
        <v>83</v>
      </c>
      <c r="C4" s="40"/>
      <c r="D4" s="3"/>
      <c r="E4" s="3"/>
      <c r="F4" s="3"/>
      <c r="G4" s="3"/>
      <c r="H4" s="3"/>
      <c r="I4" s="2" t="s">
        <v>93</v>
      </c>
      <c r="J4" s="2" t="str">
        <f>IFERROR(IF(J3="","",J3*Z2),"")</f>
        <v/>
      </c>
      <c r="K4" s="3"/>
      <c r="L4" s="3"/>
      <c r="M4" s="3"/>
      <c r="N4" s="3"/>
      <c r="O4" s="3"/>
      <c r="Y4" s="18" t="s">
        <v>96</v>
      </c>
      <c r="Z4" s="2">
        <f>IFERROR(IF(OR(Z2="",Z3=""),"",Z2*Z3),"")</f>
        <v>20</v>
      </c>
      <c r="AC4" s="18" t="s">
        <v>101</v>
      </c>
      <c r="AD4" s="2" t="str">
        <f>IFERROR(AD3*Z3,"")</f>
        <v/>
      </c>
    </row>
    <row r="5" spans="1:38" ht="6.95" customHeight="1" x14ac:dyDescent="0.25">
      <c r="A5" s="3"/>
      <c r="B5" s="29"/>
      <c r="C5" s="12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38" x14ac:dyDescent="0.25">
      <c r="A6" s="3"/>
      <c r="B6" s="35" t="s">
        <v>88</v>
      </c>
      <c r="C6" s="125" t="s">
        <v>84</v>
      </c>
      <c r="D6" s="125" t="s">
        <v>85</v>
      </c>
      <c r="E6" s="3"/>
      <c r="F6" s="3"/>
      <c r="G6" s="3"/>
      <c r="H6" s="3"/>
      <c r="I6" s="35" t="s">
        <v>89</v>
      </c>
      <c r="J6" s="125" t="s">
        <v>84</v>
      </c>
      <c r="K6" s="125" t="s">
        <v>85</v>
      </c>
      <c r="L6" s="3"/>
      <c r="M6" s="3"/>
      <c r="N6" s="3"/>
      <c r="O6" s="3"/>
      <c r="AA6" s="2">
        <v>1</v>
      </c>
      <c r="AB6" s="2">
        <v>2</v>
      </c>
      <c r="AC6" s="2">
        <v>3</v>
      </c>
      <c r="AD6" s="2">
        <v>4</v>
      </c>
      <c r="AE6" s="2">
        <v>5</v>
      </c>
      <c r="AF6" s="2">
        <v>6</v>
      </c>
      <c r="AG6" s="2">
        <v>7</v>
      </c>
      <c r="AH6" s="2">
        <v>8</v>
      </c>
      <c r="AI6" s="2">
        <v>9</v>
      </c>
      <c r="AJ6" s="2">
        <v>10</v>
      </c>
      <c r="AK6" s="2">
        <v>11</v>
      </c>
      <c r="AL6" s="2">
        <v>12</v>
      </c>
    </row>
    <row r="7" spans="1:38" x14ac:dyDescent="0.25">
      <c r="A7" s="145"/>
      <c r="B7" s="29" t="s">
        <v>74</v>
      </c>
      <c r="C7" s="143" t="str">
        <f>'Excel Challenge'!$P$28</f>
        <v/>
      </c>
      <c r="D7" s="128" t="str">
        <f>IFERROR(IF(C7="","",C7*$C$4),"")</f>
        <v/>
      </c>
      <c r="E7" s="3"/>
      <c r="F7" s="3"/>
      <c r="G7" s="3"/>
      <c r="H7" s="3"/>
      <c r="I7" s="3" t="s">
        <v>30</v>
      </c>
      <c r="J7" s="146"/>
      <c r="K7" s="147" t="str">
        <f t="shared" ref="K7:K9" si="0">IFERROR(IF(J7="","",J7*$C$4),"")</f>
        <v/>
      </c>
      <c r="L7" s="3"/>
      <c r="M7" s="3"/>
      <c r="N7" s="3"/>
      <c r="O7" s="3"/>
      <c r="Y7" s="33" t="s">
        <v>75</v>
      </c>
      <c r="Z7" s="28" t="s">
        <v>64</v>
      </c>
      <c r="AA7" s="28" t="s">
        <v>68</v>
      </c>
      <c r="AB7" s="28" t="s">
        <v>52</v>
      </c>
      <c r="AC7" s="28" t="s">
        <v>50</v>
      </c>
      <c r="AD7" s="28" t="s">
        <v>53</v>
      </c>
      <c r="AE7" s="28" t="s">
        <v>54</v>
      </c>
      <c r="AF7" s="28" t="s">
        <v>55</v>
      </c>
      <c r="AG7" s="28" t="s">
        <v>56</v>
      </c>
      <c r="AH7" s="28" t="s">
        <v>57</v>
      </c>
      <c r="AI7" s="28" t="s">
        <v>58</v>
      </c>
      <c r="AJ7" s="28" t="s">
        <v>59</v>
      </c>
      <c r="AK7" s="28" t="s">
        <v>60</v>
      </c>
      <c r="AL7" s="129" t="s">
        <v>40</v>
      </c>
    </row>
    <row r="8" spans="1:38" x14ac:dyDescent="0.25">
      <c r="A8" s="3"/>
      <c r="B8" s="29" t="s">
        <v>76</v>
      </c>
      <c r="C8" s="39"/>
      <c r="D8" s="127" t="str">
        <f>IFERROR(IF(C8="","",C8*$C$4),"")</f>
        <v/>
      </c>
      <c r="E8" s="3"/>
      <c r="F8" s="3"/>
      <c r="G8" s="25"/>
      <c r="H8" s="3"/>
      <c r="I8" s="3" t="s">
        <v>78</v>
      </c>
      <c r="J8" s="148" t="str">
        <f>IFERROR(IF(J7="","",J7/50/40),"")</f>
        <v/>
      </c>
      <c r="K8" s="148" t="str">
        <f t="shared" si="0"/>
        <v/>
      </c>
      <c r="L8" s="3"/>
      <c r="M8" s="3"/>
      <c r="N8" s="3"/>
      <c r="O8" s="3"/>
      <c r="Y8" s="32" t="s">
        <v>18</v>
      </c>
      <c r="Z8" s="140" t="str">
        <f>IFERROR(IF(C9="","",$C$4*$C$9),"")</f>
        <v/>
      </c>
      <c r="AA8" s="140" t="str">
        <f>IFERROR(IF(Z8="","",Z8*Z4),"")</f>
        <v/>
      </c>
      <c r="AB8" s="140" t="str">
        <f t="shared" ref="AB8:AL8" si="1">IFERROR(IF($AA8="","",$AA8*AB$6),"")</f>
        <v/>
      </c>
      <c r="AC8" s="140" t="str">
        <f t="shared" si="1"/>
        <v/>
      </c>
      <c r="AD8" s="140" t="str">
        <f t="shared" si="1"/>
        <v/>
      </c>
      <c r="AE8" s="140" t="str">
        <f t="shared" si="1"/>
        <v/>
      </c>
      <c r="AF8" s="140" t="str">
        <f t="shared" si="1"/>
        <v/>
      </c>
      <c r="AG8" s="140" t="str">
        <f t="shared" si="1"/>
        <v/>
      </c>
      <c r="AH8" s="140" t="str">
        <f t="shared" si="1"/>
        <v/>
      </c>
      <c r="AI8" s="140" t="str">
        <f t="shared" si="1"/>
        <v/>
      </c>
      <c r="AJ8" s="140" t="str">
        <f t="shared" si="1"/>
        <v/>
      </c>
      <c r="AK8" s="140" t="str">
        <f t="shared" si="1"/>
        <v/>
      </c>
      <c r="AL8" s="141" t="str">
        <f t="shared" si="1"/>
        <v/>
      </c>
    </row>
    <row r="9" spans="1:38" ht="15.75" thickBot="1" x14ac:dyDescent="0.3">
      <c r="A9" s="3"/>
      <c r="B9" s="3" t="s">
        <v>77</v>
      </c>
      <c r="C9" s="131" t="str">
        <f>IFERROR(IF(OR(C7="",C8=""),"",C7*C8*24),"")</f>
        <v/>
      </c>
      <c r="D9" s="131" t="str">
        <f>IFERROR(IF(C9="","",C9*$C$4),"")</f>
        <v/>
      </c>
      <c r="H9" s="3"/>
      <c r="I9" s="3" t="s">
        <v>79</v>
      </c>
      <c r="J9" s="132" t="str">
        <f>IFERROR(IF(OR(C9="",J8=""),"",C9*J8),"")</f>
        <v/>
      </c>
      <c r="K9" s="132" t="str">
        <f t="shared" si="0"/>
        <v/>
      </c>
      <c r="L9" s="3"/>
      <c r="M9" s="3"/>
      <c r="N9" s="3"/>
      <c r="O9" s="3"/>
      <c r="Y9" s="32" t="s">
        <v>17</v>
      </c>
      <c r="Z9" s="132" t="str">
        <f t="shared" ref="Z9:AL9" si="2">IFERROR(IF($J$8="","",Z8*$J$8),"")</f>
        <v/>
      </c>
      <c r="AA9" s="34" t="str">
        <f t="shared" si="2"/>
        <v/>
      </c>
      <c r="AB9" s="34" t="str">
        <f t="shared" si="2"/>
        <v/>
      </c>
      <c r="AC9" s="34" t="str">
        <f t="shared" si="2"/>
        <v/>
      </c>
      <c r="AD9" s="34" t="str">
        <f t="shared" si="2"/>
        <v/>
      </c>
      <c r="AE9" s="34" t="str">
        <f t="shared" si="2"/>
        <v/>
      </c>
      <c r="AF9" s="34" t="str">
        <f t="shared" si="2"/>
        <v/>
      </c>
      <c r="AG9" s="34" t="str">
        <f t="shared" si="2"/>
        <v/>
      </c>
      <c r="AH9" s="34" t="str">
        <f t="shared" si="2"/>
        <v/>
      </c>
      <c r="AI9" s="34" t="str">
        <f t="shared" si="2"/>
        <v/>
      </c>
      <c r="AJ9" s="34" t="str">
        <f t="shared" si="2"/>
        <v/>
      </c>
      <c r="AK9" s="34" t="str">
        <f t="shared" si="2"/>
        <v/>
      </c>
      <c r="AL9" s="130" t="str">
        <f t="shared" si="2"/>
        <v/>
      </c>
    </row>
    <row r="10" spans="1:38" ht="15" customHeight="1" thickTop="1" x14ac:dyDescent="0.25">
      <c r="A10" s="3"/>
      <c r="B10" s="149" t="s">
        <v>86</v>
      </c>
      <c r="C10" s="149"/>
      <c r="D10" s="150" t="str">
        <f>AL8</f>
        <v/>
      </c>
      <c r="H10" s="3"/>
      <c r="I10" s="151" t="s">
        <v>87</v>
      </c>
      <c r="J10" s="151"/>
      <c r="K10" s="152" t="str">
        <f>AL9</f>
        <v/>
      </c>
      <c r="L10" s="3"/>
      <c r="M10" s="3"/>
      <c r="N10" s="3"/>
      <c r="O10" s="3"/>
    </row>
    <row r="11" spans="1:38" ht="15" customHeight="1" x14ac:dyDescent="0.25">
      <c r="A11" s="3"/>
      <c r="B11" s="3"/>
      <c r="C11" s="13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38" ht="15" customHeight="1" x14ac:dyDescent="0.25">
      <c r="A12" s="3"/>
      <c r="B12" s="3"/>
      <c r="C12" s="13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38" ht="15" customHeight="1" x14ac:dyDescent="0.25">
      <c r="A13" s="3"/>
      <c r="B13" s="3"/>
      <c r="C13" s="13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38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38" ht="1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38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 t="s">
        <v>122</v>
      </c>
      <c r="C61" s="3" t="str">
        <f>IFERROR(C9*Z2,"")</f>
        <v/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0" x14ac:dyDescent="0.25">
      <c r="B65" s="2" t="s">
        <v>18</v>
      </c>
      <c r="C65" s="140" t="str">
        <f>D10</f>
        <v/>
      </c>
      <c r="D65" s="3"/>
      <c r="I65" s="2" t="s">
        <v>105</v>
      </c>
      <c r="J65" s="34" t="str">
        <f>IF($J$7="","",$J$7)</f>
        <v/>
      </c>
    </row>
    <row r="66" spans="2:10" x14ac:dyDescent="0.25">
      <c r="B66" s="2" t="s">
        <v>99</v>
      </c>
      <c r="I66" s="2" t="s">
        <v>106</v>
      </c>
      <c r="J66" s="34" t="str">
        <f>$K$10</f>
        <v/>
      </c>
    </row>
    <row r="67" spans="2:10" x14ac:dyDescent="0.25">
      <c r="B67" s="159" t="s">
        <v>98</v>
      </c>
      <c r="C67" s="158" t="str">
        <f>IFERROR(IF(OR(C65="",J3=""),"",C65/J3),"")</f>
        <v/>
      </c>
    </row>
    <row r="68" spans="2:10" x14ac:dyDescent="0.25">
      <c r="B68" s="2" t="s">
        <v>99</v>
      </c>
      <c r="I68" s="2" t="s">
        <v>107</v>
      </c>
      <c r="J68" s="2" t="str">
        <f>IFERROR(ROUNDDOWN(J66/J65,0),"")</f>
        <v/>
      </c>
    </row>
    <row r="69" spans="2:10" x14ac:dyDescent="0.25">
      <c r="B69" s="159" t="s">
        <v>97</v>
      </c>
      <c r="C69" s="155" t="str">
        <f>IFERROR(IF(OR(C67="",Z2=""),"",C67/Z2),"")</f>
        <v/>
      </c>
    </row>
    <row r="70" spans="2:10" x14ac:dyDescent="0.25">
      <c r="B70" s="2" t="s">
        <v>99</v>
      </c>
    </row>
    <row r="71" spans="2:10" x14ac:dyDescent="0.25">
      <c r="B71" s="2" t="s">
        <v>100</v>
      </c>
      <c r="C71" s="140" t="str">
        <f>IFERROR(IF(OR(C69="",Z3=""),"",C69/Z3),"")</f>
        <v/>
      </c>
    </row>
    <row r="74" spans="2:10" x14ac:dyDescent="0.25">
      <c r="B74" s="18" t="s">
        <v>86</v>
      </c>
      <c r="C74" s="140" t="str">
        <f>$D$10</f>
        <v/>
      </c>
    </row>
    <row r="76" spans="2:10" x14ac:dyDescent="0.25">
      <c r="B76" s="2" t="s">
        <v>102</v>
      </c>
      <c r="C76" s="2" t="str">
        <f>IFERROR(ROUNDDOWN(C74/AD4,0),"")</f>
        <v/>
      </c>
    </row>
    <row r="77" spans="2:10" x14ac:dyDescent="0.25">
      <c r="B77" s="2" t="s">
        <v>103</v>
      </c>
      <c r="C77" s="140" t="str">
        <f>IFERROR(ROUNDDOWN(MOD(C74,AD4)/AD3,0),"")</f>
        <v/>
      </c>
    </row>
    <row r="78" spans="2:10" x14ac:dyDescent="0.25">
      <c r="B78" s="2" t="s">
        <v>104</v>
      </c>
      <c r="C78" s="140" t="str">
        <f>IFERROR(ROUNDDOWN(MOD(MOD(C74,AD4),AD3)/AD2,0),"")</f>
        <v/>
      </c>
    </row>
    <row r="79" spans="2:10" x14ac:dyDescent="0.25">
      <c r="B79" s="2" t="s">
        <v>48</v>
      </c>
      <c r="C79" s="140" t="str">
        <f>IFERROR(MOD(MOD(MOD(C74,AD4),AD3),AD2),"")</f>
        <v/>
      </c>
    </row>
  </sheetData>
  <conditionalFormatting sqref="I7:K8 B5:D8 E1:XFD1 C2:X2 B11:G63 H11:L12 L5:L10 M6:XFD12 B3:D3 N3:X3 B4:H4 K4:L4 F3:J3 AM2:XFD5 M4:X5 D69:G69 E64:G68 D65 B67:C67 H13:XFD13 H20:XFD1048576 H14:X19 AA14:XFD19 B70:G1048576 B1:C1">
    <cfRule type="cellIs" dxfId="5" priority="3" operator="equal">
      <formula>"No"</formula>
    </cfRule>
    <cfRule type="cellIs" dxfId="4" priority="4" operator="equal">
      <formula>"Yes"</formula>
    </cfRule>
  </conditionalFormatting>
  <conditionalFormatting sqref="I6:K6">
    <cfRule type="cellIs" dxfId="3" priority="1" operator="equal">
      <formula>"No"</formula>
    </cfRule>
    <cfRule type="cellIs" dxfId="2" priority="2" operator="equal">
      <formula>"Yes"</formula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61"/>
  <sheetViews>
    <sheetView zoomScaleNormal="100" workbookViewId="0">
      <pane ySplit="1" topLeftCell="A2" activePane="bottomLeft" state="frozen"/>
      <selection pane="bottomLeft" activeCell="C5" sqref="C5"/>
    </sheetView>
  </sheetViews>
  <sheetFormatPr defaultColWidth="9.140625" defaultRowHeight="15" x14ac:dyDescent="0.25"/>
  <cols>
    <col min="1" max="1" width="15.140625" style="2" customWidth="1"/>
    <col min="2" max="2" width="29.7109375" style="2" customWidth="1"/>
    <col min="3" max="3" width="10.42578125" style="2" customWidth="1"/>
    <col min="4" max="4" width="10.140625" style="2" customWidth="1"/>
    <col min="5" max="8" width="9.140625" style="2" customWidth="1"/>
    <col min="9" max="9" width="25" style="2" customWidth="1"/>
    <col min="10" max="10" width="11.28515625" style="2" customWidth="1"/>
    <col min="11" max="11" width="10.140625" style="2" customWidth="1"/>
    <col min="12" max="24" width="9.140625" style="2"/>
    <col min="25" max="25" width="18.7109375" style="2" bestFit="1" customWidth="1"/>
    <col min="26" max="38" width="10.42578125" style="2" customWidth="1"/>
    <col min="39" max="16384" width="9.140625" style="2"/>
  </cols>
  <sheetData>
    <row r="1" spans="1:38" s="7" customFormat="1" ht="35.1" customHeight="1" x14ac:dyDescent="0.25">
      <c r="B1" s="223" t="s">
        <v>120</v>
      </c>
      <c r="C1" s="142"/>
    </row>
    <row r="2" spans="1:38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8" ht="15" customHeight="1" x14ac:dyDescent="0.25">
      <c r="A3" s="3"/>
      <c r="B3" s="144" t="s">
        <v>110</v>
      </c>
      <c r="C3" s="3"/>
      <c r="D3" s="3"/>
      <c r="E3" s="3"/>
      <c r="F3" s="3"/>
      <c r="G3" s="3"/>
      <c r="H3" s="3"/>
      <c r="I3" s="144" t="s">
        <v>112</v>
      </c>
      <c r="J3" s="3"/>
      <c r="O3" s="3"/>
      <c r="Y3" s="18" t="str">
        <f>Benefits!Y2</f>
        <v>Workdays Per Week</v>
      </c>
      <c r="Z3" s="157">
        <f>Benefits!Z2</f>
        <v>5</v>
      </c>
      <c r="AC3" s="18" t="str">
        <f>Benefits!AC2</f>
        <v>Hours Per Workday</v>
      </c>
      <c r="AD3" s="2">
        <f>Benefits!AD2</f>
        <v>0</v>
      </c>
    </row>
    <row r="4" spans="1:38" ht="15" customHeight="1" x14ac:dyDescent="0.25">
      <c r="A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Y4" s="18" t="str">
        <f>Benefits!Y3</f>
        <v>Workweeks Per Month</v>
      </c>
      <c r="Z4" s="157">
        <f>Benefits!Z3</f>
        <v>4</v>
      </c>
      <c r="AC4" s="18" t="str">
        <f>Benefits!AC3</f>
        <v>Hours Per Workweek</v>
      </c>
      <c r="AD4" s="2" t="str">
        <f>Benefits!AD3</f>
        <v/>
      </c>
    </row>
    <row r="5" spans="1:38" ht="15" customHeight="1" x14ac:dyDescent="0.25">
      <c r="A5" s="3"/>
      <c r="B5" s="3" t="s">
        <v>108</v>
      </c>
      <c r="C5" s="171"/>
      <c r="D5" s="3"/>
      <c r="E5" s="3"/>
      <c r="F5" s="3"/>
      <c r="G5" s="3"/>
      <c r="H5" s="3"/>
      <c r="I5" s="3" t="s">
        <v>113</v>
      </c>
      <c r="J5" s="161" t="str">
        <f>IF(Benefits!$K$10="","",Benefits!$K$10)</f>
        <v/>
      </c>
      <c r="K5" s="3"/>
      <c r="L5" s="3"/>
      <c r="M5" s="3"/>
      <c r="N5" s="3"/>
      <c r="O5" s="3"/>
      <c r="Y5" s="18" t="str">
        <f>Benefits!Y4</f>
        <v>Workdays Per Month</v>
      </c>
      <c r="Z5" s="2">
        <f>Benefits!Z4</f>
        <v>20</v>
      </c>
      <c r="AC5" s="18" t="str">
        <f>Benefits!AC4</f>
        <v>Hours Per Work Month</v>
      </c>
      <c r="AD5" s="2" t="str">
        <f>Benefits!AD4</f>
        <v/>
      </c>
    </row>
    <row r="6" spans="1:38" ht="15" customHeight="1" thickBot="1" x14ac:dyDescent="0.3">
      <c r="A6" s="3"/>
      <c r="B6" s="3" t="s">
        <v>111</v>
      </c>
      <c r="C6" s="3">
        <f>IF(Benefits!C4&lt;20,20,Benefits!C4)</f>
        <v>20</v>
      </c>
      <c r="D6" s="3"/>
      <c r="E6" s="3"/>
      <c r="F6" s="3"/>
      <c r="G6" s="3"/>
      <c r="H6" s="3"/>
      <c r="I6" s="3" t="s">
        <v>114</v>
      </c>
      <c r="J6" s="161" t="str">
        <f>$C$7</f>
        <v/>
      </c>
      <c r="K6" s="3"/>
      <c r="L6" s="3"/>
      <c r="M6" s="3"/>
      <c r="N6" s="3"/>
      <c r="O6" s="3"/>
    </row>
    <row r="7" spans="1:38" ht="15" customHeight="1" thickTop="1" x14ac:dyDescent="0.25">
      <c r="A7" s="3"/>
      <c r="B7" s="21" t="s">
        <v>109</v>
      </c>
      <c r="C7" s="162" t="str">
        <f>IF(C5="","",C5*C6)</f>
        <v/>
      </c>
      <c r="D7" s="3"/>
      <c r="E7" s="3"/>
      <c r="F7" s="3"/>
      <c r="G7" s="3"/>
      <c r="H7" s="3"/>
      <c r="I7" s="21" t="s">
        <v>119</v>
      </c>
      <c r="J7" s="162" t="str">
        <f>IFERROR(IF(OR(J5="",J6=""),"",J5-J6),"")</f>
        <v/>
      </c>
      <c r="K7" s="3"/>
      <c r="L7" s="3"/>
      <c r="M7" s="3"/>
      <c r="N7" s="3"/>
      <c r="O7" s="3"/>
      <c r="Y7" s="2">
        <f>Benefits!Y6</f>
        <v>0</v>
      </c>
      <c r="Z7" s="2">
        <f>Benefits!Z6</f>
        <v>0</v>
      </c>
      <c r="AA7" s="2">
        <f>Benefits!AA6</f>
        <v>1</v>
      </c>
      <c r="AB7" s="2">
        <f>Benefits!AB6</f>
        <v>2</v>
      </c>
      <c r="AC7" s="2">
        <f>Benefits!AC6</f>
        <v>3</v>
      </c>
      <c r="AD7" s="2">
        <f>Benefits!AD6</f>
        <v>4</v>
      </c>
      <c r="AE7" s="2">
        <f>Benefits!AE6</f>
        <v>5</v>
      </c>
      <c r="AF7" s="2">
        <f>Benefits!AF6</f>
        <v>6</v>
      </c>
      <c r="AG7" s="2">
        <f>Benefits!AG6</f>
        <v>7</v>
      </c>
      <c r="AH7" s="2">
        <f>Benefits!AH6</f>
        <v>8</v>
      </c>
      <c r="AI7" s="2">
        <f>Benefits!AI6</f>
        <v>9</v>
      </c>
      <c r="AJ7" s="2">
        <f>Benefits!AJ6</f>
        <v>10</v>
      </c>
      <c r="AK7" s="2">
        <f>Benefits!AK6</f>
        <v>11</v>
      </c>
      <c r="AL7" s="2">
        <f>Benefits!AL6</f>
        <v>12</v>
      </c>
    </row>
    <row r="8" spans="1:38" ht="15" customHeight="1" x14ac:dyDescent="0.25">
      <c r="A8" s="3"/>
      <c r="B8" s="3"/>
      <c r="C8" s="3"/>
      <c r="D8" s="3"/>
      <c r="E8" s="3"/>
      <c r="F8" s="3"/>
      <c r="G8" s="3"/>
      <c r="H8" s="3"/>
      <c r="I8" s="144" t="s">
        <v>115</v>
      </c>
      <c r="J8" s="163" t="str">
        <f>IFERROR(IF(OR(J5="",J6=""),"",J5/J6),"")</f>
        <v/>
      </c>
      <c r="K8" s="3"/>
      <c r="L8" s="3"/>
      <c r="M8" s="3"/>
      <c r="N8" s="3"/>
      <c r="O8" s="3"/>
      <c r="Y8" s="33" t="str">
        <f>Benefits!Y7</f>
        <v>Benefit Type</v>
      </c>
      <c r="Z8" s="28" t="str">
        <f>Benefits!Z7</f>
        <v>Today</v>
      </c>
      <c r="AA8" s="28" t="str">
        <f>Benefits!AA7</f>
        <v>1 Month</v>
      </c>
      <c r="AB8" s="28" t="str">
        <f>Benefits!AB7</f>
        <v>2 Months</v>
      </c>
      <c r="AC8" s="28" t="str">
        <f>Benefits!AC7</f>
        <v>3 Months</v>
      </c>
      <c r="AD8" s="28" t="str">
        <f>Benefits!AD7</f>
        <v>4 Months</v>
      </c>
      <c r="AE8" s="28" t="str">
        <f>Benefits!AE7</f>
        <v>5 Months</v>
      </c>
      <c r="AF8" s="28" t="str">
        <f>Benefits!AF7</f>
        <v>6 Months</v>
      </c>
      <c r="AG8" s="28" t="str">
        <f>Benefits!AG7</f>
        <v>7 Months</v>
      </c>
      <c r="AH8" s="28" t="str">
        <f>Benefits!AH7</f>
        <v>8 Months</v>
      </c>
      <c r="AI8" s="28" t="str">
        <f>Benefits!AI7</f>
        <v>9 Months</v>
      </c>
      <c r="AJ8" s="28" t="str">
        <f>Benefits!AJ7</f>
        <v>10 Months</v>
      </c>
      <c r="AK8" s="28" t="str">
        <f>Benefits!AK7</f>
        <v>11 Months</v>
      </c>
      <c r="AL8" s="129" t="str">
        <f>Benefits!AL7</f>
        <v>1 Year</v>
      </c>
    </row>
    <row r="9" spans="1:38" ht="15" customHeight="1" x14ac:dyDescent="0.25">
      <c r="A9" s="3"/>
      <c r="K9" s="3"/>
      <c r="L9" s="3"/>
      <c r="M9" s="3"/>
      <c r="N9" s="3"/>
      <c r="O9" s="3"/>
      <c r="Y9" s="32" t="str">
        <f>Benefits!Y8</f>
        <v>Hours Saved</v>
      </c>
      <c r="Z9" s="140" t="str">
        <f>Benefits!Z8</f>
        <v/>
      </c>
      <c r="AA9" s="140" t="str">
        <f>Benefits!AA8</f>
        <v/>
      </c>
      <c r="AB9" s="140" t="str">
        <f>Benefits!AB8</f>
        <v/>
      </c>
      <c r="AC9" s="140" t="str">
        <f>Benefits!AC8</f>
        <v/>
      </c>
      <c r="AD9" s="140" t="str">
        <f>Benefits!AD8</f>
        <v/>
      </c>
      <c r="AE9" s="140" t="str">
        <f>Benefits!AE8</f>
        <v/>
      </c>
      <c r="AF9" s="140" t="str">
        <f>Benefits!AF8</f>
        <v/>
      </c>
      <c r="AG9" s="140" t="str">
        <f>Benefits!AG8</f>
        <v/>
      </c>
      <c r="AH9" s="140" t="str">
        <f>Benefits!AH8</f>
        <v/>
      </c>
      <c r="AI9" s="140" t="str">
        <f>Benefits!AI8</f>
        <v/>
      </c>
      <c r="AJ9" s="140" t="str">
        <f>Benefits!AJ8</f>
        <v/>
      </c>
      <c r="AK9" s="140" t="str">
        <f>Benefits!AK8</f>
        <v/>
      </c>
      <c r="AL9" s="141" t="str">
        <f>Benefits!AL8</f>
        <v/>
      </c>
    </row>
    <row r="10" spans="1:38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Y10" s="32" t="str">
        <f>Benefits!Y9</f>
        <v>Money Saved</v>
      </c>
      <c r="Z10" s="132" t="str">
        <f>Benefits!Z9</f>
        <v/>
      </c>
      <c r="AA10" s="34" t="str">
        <f>Benefits!AA9</f>
        <v/>
      </c>
      <c r="AB10" s="34" t="str">
        <f>Benefits!AB9</f>
        <v/>
      </c>
      <c r="AC10" s="34" t="str">
        <f>Benefits!AC9</f>
        <v/>
      </c>
      <c r="AD10" s="34" t="str">
        <f>Benefits!AD9</f>
        <v/>
      </c>
      <c r="AE10" s="34" t="str">
        <f>Benefits!AE9</f>
        <v/>
      </c>
      <c r="AF10" s="34" t="str">
        <f>Benefits!AF9</f>
        <v/>
      </c>
      <c r="AG10" s="34" t="str">
        <f>Benefits!AG9</f>
        <v/>
      </c>
      <c r="AH10" s="34" t="str">
        <f>Benefits!AH9</f>
        <v/>
      </c>
      <c r="AI10" s="34" t="str">
        <f>Benefits!AI9</f>
        <v/>
      </c>
      <c r="AJ10" s="34" t="str">
        <f>Benefits!AJ9</f>
        <v/>
      </c>
      <c r="AK10" s="34" t="str">
        <f>Benefits!AK9</f>
        <v/>
      </c>
      <c r="AL10" s="130" t="str">
        <f>Benefits!AL9</f>
        <v/>
      </c>
    </row>
    <row r="11" spans="1:38" ht="1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32"/>
      <c r="Z11" s="160"/>
      <c r="AC11" s="18"/>
      <c r="AL11" s="167"/>
    </row>
    <row r="12" spans="1:38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Y12" s="164" t="s">
        <v>116</v>
      </c>
      <c r="Z12" s="165" t="e">
        <f t="shared" ref="Z12:AL12" si="0">-$C$7</f>
        <v>#VALUE!</v>
      </c>
      <c r="AA12" s="165" t="e">
        <f t="shared" si="0"/>
        <v>#VALUE!</v>
      </c>
      <c r="AB12" s="165" t="e">
        <f t="shared" si="0"/>
        <v>#VALUE!</v>
      </c>
      <c r="AC12" s="165" t="e">
        <f t="shared" si="0"/>
        <v>#VALUE!</v>
      </c>
      <c r="AD12" s="165" t="e">
        <f t="shared" si="0"/>
        <v>#VALUE!</v>
      </c>
      <c r="AE12" s="165" t="e">
        <f t="shared" si="0"/>
        <v>#VALUE!</v>
      </c>
      <c r="AF12" s="165" t="e">
        <f t="shared" si="0"/>
        <v>#VALUE!</v>
      </c>
      <c r="AG12" s="165" t="e">
        <f t="shared" si="0"/>
        <v>#VALUE!</v>
      </c>
      <c r="AH12" s="165" t="e">
        <f t="shared" si="0"/>
        <v>#VALUE!</v>
      </c>
      <c r="AI12" s="165" t="e">
        <f t="shared" si="0"/>
        <v>#VALUE!</v>
      </c>
      <c r="AJ12" s="165" t="e">
        <f t="shared" si="0"/>
        <v>#VALUE!</v>
      </c>
      <c r="AK12" s="165" t="e">
        <f t="shared" si="0"/>
        <v>#VALUE!</v>
      </c>
      <c r="AL12" s="168" t="e">
        <f t="shared" si="0"/>
        <v>#VALUE!</v>
      </c>
    </row>
    <row r="13" spans="1:38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Y13" s="166" t="s">
        <v>117</v>
      </c>
      <c r="Z13" s="165" t="e">
        <f>-$C$7</f>
        <v>#VALUE!</v>
      </c>
      <c r="AA13" s="165" t="e">
        <f t="shared" ref="AA13:AL13" si="1">SUM(AA10,AA12)</f>
        <v>#VALUE!</v>
      </c>
      <c r="AB13" s="165" t="e">
        <f t="shared" si="1"/>
        <v>#VALUE!</v>
      </c>
      <c r="AC13" s="165" t="e">
        <f t="shared" si="1"/>
        <v>#VALUE!</v>
      </c>
      <c r="AD13" s="165" t="e">
        <f t="shared" si="1"/>
        <v>#VALUE!</v>
      </c>
      <c r="AE13" s="165" t="e">
        <f t="shared" si="1"/>
        <v>#VALUE!</v>
      </c>
      <c r="AF13" s="165" t="e">
        <f t="shared" si="1"/>
        <v>#VALUE!</v>
      </c>
      <c r="AG13" s="165" t="e">
        <f t="shared" si="1"/>
        <v>#VALUE!</v>
      </c>
      <c r="AH13" s="165" t="e">
        <f t="shared" si="1"/>
        <v>#VALUE!</v>
      </c>
      <c r="AI13" s="165" t="e">
        <f t="shared" si="1"/>
        <v>#VALUE!</v>
      </c>
      <c r="AJ13" s="165" t="e">
        <f t="shared" si="1"/>
        <v>#VALUE!</v>
      </c>
      <c r="AK13" s="165" t="e">
        <f t="shared" si="1"/>
        <v>#VALUE!</v>
      </c>
      <c r="AL13" s="168" t="e">
        <f t="shared" si="1"/>
        <v>#VALUE!</v>
      </c>
    </row>
    <row r="14" spans="1:38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Y14" s="18"/>
      <c r="Z14" s="160"/>
      <c r="AC14" s="18"/>
    </row>
    <row r="15" spans="1:38" ht="1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Y15" s="18"/>
      <c r="Z15" s="160"/>
      <c r="AC15" s="18"/>
    </row>
    <row r="16" spans="1:38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Y16" s="18" t="s">
        <v>118</v>
      </c>
      <c r="Z16" s="169" t="e">
        <f>MATCH(0,Z13:AL13,1)</f>
        <v>#N/A</v>
      </c>
      <c r="AC16" s="18"/>
    </row>
    <row r="17" spans="1:29" ht="1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Y17" s="18"/>
      <c r="Z17" s="160"/>
      <c r="AC17" s="18"/>
    </row>
    <row r="18" spans="1:29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Y18" s="18"/>
      <c r="Z18" s="160"/>
      <c r="AC18" s="18"/>
    </row>
    <row r="19" spans="1:29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Y19" s="18"/>
      <c r="Z19" s="160"/>
      <c r="AC19" s="18"/>
    </row>
    <row r="20" spans="1:29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Y20" s="18"/>
      <c r="Z20" s="160"/>
      <c r="AC20" s="18"/>
    </row>
    <row r="21" spans="1:29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Y21" s="18"/>
      <c r="Z21" s="160"/>
      <c r="AC21" s="18"/>
    </row>
    <row r="22" spans="1:29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Y22" s="18"/>
      <c r="Z22" s="160"/>
      <c r="AC22" s="18"/>
    </row>
    <row r="23" spans="1:29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Y23" s="18"/>
      <c r="Z23" s="160"/>
      <c r="AC23" s="18"/>
    </row>
    <row r="24" spans="1:29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Y24" s="18"/>
      <c r="Z24" s="160"/>
      <c r="AC24" s="18"/>
    </row>
    <row r="25" spans="1:29" ht="1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Y25" s="18"/>
      <c r="Z25" s="160"/>
      <c r="AC25" s="18"/>
    </row>
    <row r="26" spans="1:29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Y26" s="18"/>
      <c r="Z26" s="160"/>
      <c r="AC26" s="18"/>
    </row>
    <row r="27" spans="1:29" ht="1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Y27" s="18"/>
      <c r="Z27" s="160"/>
      <c r="AC27" s="18"/>
    </row>
    <row r="28" spans="1:29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Y28" s="18"/>
      <c r="Z28" s="160"/>
      <c r="AC28" s="18"/>
    </row>
    <row r="29" spans="1:29" ht="1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Y29" s="18"/>
      <c r="Z29" s="160"/>
      <c r="AC29" s="18"/>
    </row>
    <row r="30" spans="1:29" ht="1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Y30" s="18"/>
      <c r="Z30" s="160"/>
      <c r="AC30" s="18"/>
    </row>
    <row r="31" spans="1:29" ht="1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Y31" s="18"/>
      <c r="Z31" s="160"/>
      <c r="AC31" s="18"/>
    </row>
    <row r="32" spans="1:29" ht="15" customHeight="1" x14ac:dyDescent="0.25">
      <c r="A32" s="3"/>
      <c r="B32" s="3"/>
      <c r="C32" s="3"/>
      <c r="D32" s="3"/>
      <c r="E32" s="3"/>
      <c r="F32" s="3"/>
      <c r="G32" s="3"/>
      <c r="H32" s="3"/>
      <c r="I32" s="170"/>
      <c r="J32" s="159"/>
      <c r="K32" s="3"/>
      <c r="L32" s="3"/>
      <c r="M32" s="3"/>
      <c r="N32" s="3"/>
      <c r="O32" s="3"/>
      <c r="Y32" s="18"/>
      <c r="Z32" s="160"/>
      <c r="AC32" s="18"/>
    </row>
    <row r="33" spans="1:29" ht="1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Y33" s="18"/>
      <c r="Z33" s="160"/>
      <c r="AC33" s="18"/>
    </row>
    <row r="34" spans="1:29" ht="1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Y34" s="18"/>
      <c r="Z34" s="160"/>
      <c r="AC34" s="18"/>
    </row>
    <row r="35" spans="1:29" ht="1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Y35" s="18"/>
      <c r="Z35" s="160"/>
      <c r="AC35" s="18"/>
    </row>
    <row r="36" spans="1:29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Y36" s="18"/>
      <c r="Z36" s="160"/>
      <c r="AC36" s="18"/>
    </row>
    <row r="37" spans="1:29" ht="1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Y37" s="18"/>
      <c r="Z37" s="160"/>
      <c r="AC37" s="18"/>
    </row>
    <row r="38" spans="1:29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Y38" s="18"/>
      <c r="Z38" s="160"/>
      <c r="AC38" s="18"/>
    </row>
    <row r="39" spans="1:29" ht="1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Y39" s="18"/>
      <c r="Z39" s="160"/>
      <c r="AC39" s="18"/>
    </row>
    <row r="40" spans="1:29" ht="1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Y40" s="18"/>
      <c r="Z40" s="160"/>
      <c r="AC40" s="18"/>
    </row>
    <row r="41" spans="1:29" ht="1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Y41" s="18"/>
      <c r="Z41" s="160"/>
      <c r="AC41" s="18"/>
    </row>
    <row r="42" spans="1:29" ht="1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Y42" s="18"/>
      <c r="Z42" s="160"/>
      <c r="AC42" s="18"/>
    </row>
    <row r="43" spans="1:29" ht="1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Y43" s="18"/>
      <c r="Z43" s="160"/>
      <c r="AC43" s="18"/>
    </row>
    <row r="44" spans="1:29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Y44" s="18"/>
      <c r="Z44" s="160"/>
      <c r="AC44" s="18"/>
    </row>
    <row r="45" spans="1:29" ht="1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Y45" s="18"/>
      <c r="Z45" s="160"/>
      <c r="AC45" s="18"/>
    </row>
    <row r="46" spans="1:29" ht="1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Y46" s="18"/>
      <c r="Z46" s="160"/>
      <c r="AC46" s="18"/>
    </row>
    <row r="47" spans="1:29" ht="1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Y47" s="18"/>
      <c r="Z47" s="160"/>
      <c r="AC47" s="18"/>
    </row>
    <row r="48" spans="1:29" ht="1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Y48" s="18"/>
      <c r="Z48" s="160"/>
      <c r="AC48" s="18"/>
    </row>
    <row r="49" spans="1:29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Y49" s="18"/>
      <c r="Z49" s="160"/>
      <c r="AC49" s="18"/>
    </row>
    <row r="50" spans="1:29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Y50" s="18"/>
      <c r="Z50" s="160"/>
      <c r="AC50" s="18"/>
    </row>
    <row r="51" spans="1:29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Y51" s="18"/>
      <c r="Z51" s="160"/>
      <c r="AC51" s="18"/>
    </row>
    <row r="52" spans="1:29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Y52" s="18"/>
      <c r="Z52" s="160"/>
      <c r="AC52" s="18"/>
    </row>
    <row r="53" spans="1:29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Y53" s="18"/>
      <c r="Z53" s="160"/>
      <c r="AC53" s="18"/>
    </row>
    <row r="54" spans="1:29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Y54" s="18"/>
      <c r="Z54" s="160"/>
      <c r="AC54" s="18"/>
    </row>
    <row r="55" spans="1:29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Y55" s="18"/>
      <c r="Z55" s="160"/>
      <c r="AC55" s="18"/>
    </row>
    <row r="56" spans="1:29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Y56" s="18"/>
      <c r="Z56" s="160"/>
      <c r="AC56" s="18"/>
    </row>
    <row r="57" spans="1:29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Y57" s="18"/>
      <c r="Z57" s="160"/>
      <c r="AC57" s="18"/>
    </row>
    <row r="58" spans="1:29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Y58" s="18"/>
      <c r="Z58" s="160"/>
      <c r="AC58" s="18"/>
    </row>
    <row r="59" spans="1:29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Y59" s="18"/>
      <c r="Z59" s="160"/>
      <c r="AC59" s="18"/>
    </row>
    <row r="60" spans="1:29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Y60" s="18"/>
      <c r="Z60" s="160"/>
      <c r="AC60" s="18"/>
    </row>
    <row r="61" spans="1:29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Y61" s="18"/>
      <c r="Z61" s="160"/>
      <c r="AC61" s="18"/>
    </row>
  </sheetData>
  <conditionalFormatting sqref="E1:XFD1 C2:X2 AM2:XFD61 Y7:AL10 O3:X3 C5:J8 C10:X61 K4:X9 D4:H4 J4 C3:J3 B62:XFD1048576 B1:C1">
    <cfRule type="cellIs" dxfId="1" priority="3" operator="equal">
      <formula>"No"</formula>
    </cfRule>
    <cfRule type="cellIs" dxfId="0" priority="4" operator="equal">
      <formula>"Yes"</formula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2"/>
  <sheetViews>
    <sheetView showGridLines="0" zoomScale="125" zoomScaleNormal="125" zoomScalePageLayoutView="150" workbookViewId="0"/>
  </sheetViews>
  <sheetFormatPr defaultColWidth="10.140625" defaultRowHeight="15" outlineLevelRow="1" x14ac:dyDescent="0.25"/>
  <cols>
    <col min="1" max="1" width="29.28515625" customWidth="1"/>
    <col min="2" max="2" width="10.85546875" customWidth="1"/>
    <col min="3" max="3" width="5.85546875" customWidth="1"/>
    <col min="4" max="4" width="7.5703125" customWidth="1"/>
    <col min="5" max="5" width="9" bestFit="1" customWidth="1"/>
    <col min="6" max="7" width="9" customWidth="1"/>
    <col min="8" max="15" width="9" hidden="1" customWidth="1"/>
    <col min="16" max="16" width="9.140625" customWidth="1"/>
    <col min="17" max="18" width="9.42578125" customWidth="1"/>
  </cols>
  <sheetData>
    <row r="1" spans="1:18" ht="15.75" x14ac:dyDescent="0.25">
      <c r="A1" s="41"/>
      <c r="B1" s="41"/>
      <c r="C1" s="41"/>
      <c r="D1" s="42" t="s">
        <v>70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21</v>
      </c>
    </row>
    <row r="2" spans="1:18" ht="15.75" x14ac:dyDescent="0.25">
      <c r="A2" s="41"/>
      <c r="B2" s="41"/>
      <c r="C2" s="41"/>
      <c r="D2" s="44" t="s">
        <v>22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3" t="s">
        <v>23</v>
      </c>
    </row>
    <row r="4" spans="1:18" ht="15.75" customHeight="1" x14ac:dyDescent="0.25">
      <c r="A4" s="230" t="s">
        <v>24</v>
      </c>
      <c r="B4" s="230"/>
      <c r="C4" s="45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5.75" customHeight="1" x14ac:dyDescent="0.25">
      <c r="A5" s="46"/>
      <c r="B5" s="45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5.75" x14ac:dyDescent="0.25">
      <c r="A6" s="47" t="s">
        <v>25</v>
      </c>
      <c r="B6" s="48"/>
      <c r="C6" s="41"/>
      <c r="D6" s="47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5.75" x14ac:dyDescent="0.25">
      <c r="A7" s="49" t="s">
        <v>26</v>
      </c>
      <c r="B7" s="50" t="s">
        <v>27</v>
      </c>
      <c r="C7" s="41"/>
      <c r="D7" s="51" t="s">
        <v>28</v>
      </c>
      <c r="E7" s="41" t="s">
        <v>29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5.75" x14ac:dyDescent="0.25">
      <c r="A8" s="52" t="s">
        <v>30</v>
      </c>
      <c r="B8" s="53">
        <v>40000</v>
      </c>
      <c r="C8" s="41"/>
      <c r="D8" s="54" t="s">
        <v>31</v>
      </c>
      <c r="E8" s="41" t="s">
        <v>32</v>
      </c>
      <c r="F8" s="41"/>
      <c r="G8" s="41"/>
      <c r="H8" s="51"/>
      <c r="I8" s="51"/>
      <c r="J8" s="51"/>
      <c r="K8" s="51"/>
      <c r="L8" s="51"/>
      <c r="M8" s="51"/>
      <c r="N8" s="51"/>
      <c r="O8" s="51"/>
      <c r="P8" s="41"/>
      <c r="Q8" s="41"/>
      <c r="R8" s="41"/>
    </row>
    <row r="9" spans="1:18" ht="15.75" customHeight="1" x14ac:dyDescent="0.25">
      <c r="A9" s="55" t="s">
        <v>33</v>
      </c>
      <c r="B9" s="56">
        <v>0.05</v>
      </c>
      <c r="C9" s="41"/>
      <c r="D9" s="41" t="s">
        <v>34</v>
      </c>
      <c r="E9" s="41" t="s">
        <v>35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5.75" customHeight="1" x14ac:dyDescent="0.25">
      <c r="A10" s="41"/>
      <c r="B10" s="5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5.75" hidden="1" x14ac:dyDescent="0.25">
      <c r="A11" s="41"/>
      <c r="B11" s="41"/>
      <c r="C11" s="41"/>
      <c r="D11" s="41"/>
      <c r="E11" s="44">
        <v>1</v>
      </c>
      <c r="F11" s="44">
        <v>2</v>
      </c>
      <c r="G11" s="44">
        <v>3</v>
      </c>
      <c r="H11" s="44">
        <v>4</v>
      </c>
      <c r="I11" s="44">
        <v>5</v>
      </c>
      <c r="J11" s="44">
        <v>6</v>
      </c>
      <c r="K11" s="44">
        <v>7</v>
      </c>
      <c r="L11" s="44">
        <v>8</v>
      </c>
      <c r="M11" s="44">
        <v>9</v>
      </c>
      <c r="N11" s="44">
        <v>10</v>
      </c>
      <c r="O11" s="44">
        <v>11</v>
      </c>
      <c r="P11" s="44">
        <v>12</v>
      </c>
      <c r="Q11" s="57">
        <v>2</v>
      </c>
      <c r="R11" s="44">
        <v>3</v>
      </c>
    </row>
    <row r="12" spans="1:18" ht="15.75" x14ac:dyDescent="0.25">
      <c r="A12" s="58" t="s">
        <v>36</v>
      </c>
      <c r="B12" s="59"/>
      <c r="C12" s="60" t="s">
        <v>37</v>
      </c>
      <c r="D12" s="61" t="s">
        <v>38</v>
      </c>
      <c r="E12" s="61" t="s">
        <v>19</v>
      </c>
      <c r="F12" s="61" t="str">
        <f>F11 &amp; " Months"</f>
        <v>2 Months</v>
      </c>
      <c r="G12" s="61" t="s">
        <v>39</v>
      </c>
      <c r="H12" s="61" t="str">
        <f t="shared" ref="H12:O12" si="0">H11 &amp; " Months"</f>
        <v>4 Months</v>
      </c>
      <c r="I12" s="61" t="str">
        <f t="shared" si="0"/>
        <v>5 Months</v>
      </c>
      <c r="J12" s="61" t="str">
        <f t="shared" si="0"/>
        <v>6 Months</v>
      </c>
      <c r="K12" s="61" t="str">
        <f t="shared" si="0"/>
        <v>7 Months</v>
      </c>
      <c r="L12" s="61" t="str">
        <f t="shared" si="0"/>
        <v>8 Months</v>
      </c>
      <c r="M12" s="61" t="str">
        <f t="shared" si="0"/>
        <v>9 Months</v>
      </c>
      <c r="N12" s="61" t="str">
        <f t="shared" si="0"/>
        <v>10 Months</v>
      </c>
      <c r="O12" s="61" t="str">
        <f t="shared" si="0"/>
        <v>11 Months</v>
      </c>
      <c r="P12" s="61" t="s">
        <v>40</v>
      </c>
      <c r="Q12" s="60" t="str">
        <f>Q11 &amp; " Years"</f>
        <v>2 Years</v>
      </c>
      <c r="R12" s="62" t="str">
        <f>R11 &amp; " Years"</f>
        <v>3 Years</v>
      </c>
    </row>
    <row r="13" spans="1:18" ht="31.5" customHeight="1" x14ac:dyDescent="0.25">
      <c r="A13" s="231" t="s">
        <v>41</v>
      </c>
      <c r="B13" s="232"/>
      <c r="C13" s="63">
        <f>D13/7</f>
        <v>5.4945054945054945</v>
      </c>
      <c r="D13" s="64">
        <f>P13/52</f>
        <v>38.46153846153846</v>
      </c>
      <c r="E13" s="64">
        <f>$P13/12</f>
        <v>166.66666666666666</v>
      </c>
      <c r="F13" s="64">
        <f t="shared" ref="F13:O13" si="1">$E13*F11</f>
        <v>333.33333333333331</v>
      </c>
      <c r="G13" s="64">
        <f t="shared" si="1"/>
        <v>500</v>
      </c>
      <c r="H13" s="64">
        <f t="shared" si="1"/>
        <v>666.66666666666663</v>
      </c>
      <c r="I13" s="64">
        <f t="shared" si="1"/>
        <v>833.33333333333326</v>
      </c>
      <c r="J13" s="64">
        <f t="shared" si="1"/>
        <v>1000</v>
      </c>
      <c r="K13" s="64">
        <f t="shared" si="1"/>
        <v>1166.6666666666665</v>
      </c>
      <c r="L13" s="64">
        <f t="shared" si="1"/>
        <v>1333.3333333333333</v>
      </c>
      <c r="M13" s="64">
        <f t="shared" si="1"/>
        <v>1500</v>
      </c>
      <c r="N13" s="64">
        <f t="shared" si="1"/>
        <v>1666.6666666666665</v>
      </c>
      <c r="O13" s="64">
        <f t="shared" si="1"/>
        <v>1833.3333333333333</v>
      </c>
      <c r="P13" s="64">
        <f>B8*B9</f>
        <v>2000</v>
      </c>
      <c r="Q13" s="63">
        <f>P13*2</f>
        <v>4000</v>
      </c>
      <c r="R13" s="65">
        <f>P13*3</f>
        <v>6000</v>
      </c>
    </row>
    <row r="14" spans="1:18" ht="16.5" thickBot="1" x14ac:dyDescent="0.3">
      <c r="A14" s="41"/>
      <c r="B14" s="41"/>
      <c r="C14" s="41"/>
      <c r="D14" s="41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66"/>
      <c r="R14" s="44"/>
    </row>
    <row r="15" spans="1:18" ht="15.75" x14ac:dyDescent="0.25">
      <c r="A15" s="67"/>
      <c r="B15" s="67"/>
      <c r="C15" s="67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15.75" x14ac:dyDescent="0.25">
      <c r="A16" s="47" t="s">
        <v>42</v>
      </c>
      <c r="B16" s="48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ht="15.75" x14ac:dyDescent="0.25">
      <c r="A17" s="49" t="s">
        <v>26</v>
      </c>
      <c r="B17" s="50" t="s">
        <v>27</v>
      </c>
      <c r="C17" s="41"/>
      <c r="D17" s="4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18" ht="15.75" x14ac:dyDescent="0.25">
      <c r="A18" s="69" t="s">
        <v>4</v>
      </c>
      <c r="B18" s="70">
        <v>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8" ht="15.75" customHeight="1" x14ac:dyDescent="0.25">
      <c r="A19" s="71" t="s">
        <v>43</v>
      </c>
      <c r="B19" s="72">
        <f>$B$8/($B$20*$B$21)</f>
        <v>20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15.75" customHeight="1" outlineLevel="1" x14ac:dyDescent="0.25">
      <c r="A20" s="73" t="s">
        <v>44</v>
      </c>
      <c r="B20" s="74">
        <v>40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15.75" customHeight="1" outlineLevel="1" x14ac:dyDescent="0.25">
      <c r="A21" s="75" t="s">
        <v>45</v>
      </c>
      <c r="B21" s="76">
        <v>50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8" ht="15.75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8" ht="15.75" hidden="1" x14ac:dyDescent="0.25">
      <c r="A23" s="41"/>
      <c r="B23" s="41"/>
      <c r="C23" s="41"/>
      <c r="D23" s="41"/>
      <c r="E23" s="44">
        <v>1</v>
      </c>
      <c r="F23" s="44">
        <v>2</v>
      </c>
      <c r="G23" s="44">
        <v>3</v>
      </c>
      <c r="H23" s="44">
        <v>4</v>
      </c>
      <c r="I23" s="44">
        <v>5</v>
      </c>
      <c r="J23" s="44">
        <v>6</v>
      </c>
      <c r="K23" s="44">
        <v>7</v>
      </c>
      <c r="L23" s="44">
        <v>8</v>
      </c>
      <c r="M23" s="44">
        <v>9</v>
      </c>
      <c r="N23" s="44">
        <v>10</v>
      </c>
      <c r="O23" s="44">
        <v>11</v>
      </c>
      <c r="P23" s="44">
        <v>12</v>
      </c>
      <c r="Q23" s="57">
        <v>2</v>
      </c>
      <c r="R23" s="44">
        <v>3</v>
      </c>
    </row>
    <row r="24" spans="1:18" ht="15.75" x14ac:dyDescent="0.25">
      <c r="A24" s="58" t="s">
        <v>36</v>
      </c>
      <c r="B24" s="77" t="s">
        <v>46</v>
      </c>
      <c r="C24" s="77" t="s">
        <v>37</v>
      </c>
      <c r="D24" s="78" t="s">
        <v>38</v>
      </c>
      <c r="E24" s="78" t="s">
        <v>19</v>
      </c>
      <c r="F24" s="78" t="str">
        <f>F23 &amp; " Months"</f>
        <v>2 Months</v>
      </c>
      <c r="G24" s="78" t="s">
        <v>39</v>
      </c>
      <c r="H24" s="78" t="str">
        <f t="shared" ref="H24:O24" si="2">H23 &amp; " Months"</f>
        <v>4 Months</v>
      </c>
      <c r="I24" s="78" t="str">
        <f t="shared" si="2"/>
        <v>5 Months</v>
      </c>
      <c r="J24" s="78" t="str">
        <f t="shared" si="2"/>
        <v>6 Months</v>
      </c>
      <c r="K24" s="78" t="str">
        <f t="shared" si="2"/>
        <v>7 Months</v>
      </c>
      <c r="L24" s="78" t="str">
        <f t="shared" si="2"/>
        <v>8 Months</v>
      </c>
      <c r="M24" s="78" t="str">
        <f t="shared" si="2"/>
        <v>9 Months</v>
      </c>
      <c r="N24" s="78" t="str">
        <f t="shared" si="2"/>
        <v>10 Months</v>
      </c>
      <c r="O24" s="78" t="str">
        <f t="shared" si="2"/>
        <v>11 Months</v>
      </c>
      <c r="P24" s="78" t="s">
        <v>40</v>
      </c>
      <c r="Q24" s="77" t="str">
        <f>Q23 &amp; " Years"</f>
        <v>2 Years</v>
      </c>
      <c r="R24" s="79" t="str">
        <f>R23 &amp; " Years"</f>
        <v>3 Years</v>
      </c>
    </row>
    <row r="25" spans="1:18" ht="15.75" x14ac:dyDescent="0.25">
      <c r="A25" s="233" t="s">
        <v>47</v>
      </c>
      <c r="B25" s="80" t="s">
        <v>48</v>
      </c>
      <c r="C25" s="80">
        <f>D25/5</f>
        <v>0.6</v>
      </c>
      <c r="D25" s="81">
        <f>B18</f>
        <v>3</v>
      </c>
      <c r="E25" s="81">
        <f>D25*4</f>
        <v>12</v>
      </c>
      <c r="F25" s="81">
        <f t="shared" ref="F25:P25" si="3">$E25*F23</f>
        <v>24</v>
      </c>
      <c r="G25" s="81">
        <f t="shared" si="3"/>
        <v>36</v>
      </c>
      <c r="H25" s="81">
        <f t="shared" si="3"/>
        <v>48</v>
      </c>
      <c r="I25" s="81">
        <f t="shared" si="3"/>
        <v>60</v>
      </c>
      <c r="J25" s="81">
        <f t="shared" si="3"/>
        <v>72</v>
      </c>
      <c r="K25" s="81">
        <f t="shared" si="3"/>
        <v>84</v>
      </c>
      <c r="L25" s="81">
        <f t="shared" si="3"/>
        <v>96</v>
      </c>
      <c r="M25" s="81">
        <f t="shared" si="3"/>
        <v>108</v>
      </c>
      <c r="N25" s="81">
        <f t="shared" si="3"/>
        <v>120</v>
      </c>
      <c r="O25" s="81">
        <f t="shared" si="3"/>
        <v>132</v>
      </c>
      <c r="P25" s="81">
        <f t="shared" si="3"/>
        <v>144</v>
      </c>
      <c r="Q25" s="80">
        <f>P25*2</f>
        <v>288</v>
      </c>
      <c r="R25" s="82">
        <f>P25*3</f>
        <v>432</v>
      </c>
    </row>
    <row r="26" spans="1:18" ht="15.75" x14ac:dyDescent="0.25">
      <c r="A26" s="234"/>
      <c r="B26" s="83" t="s">
        <v>49</v>
      </c>
      <c r="C26" s="63">
        <f t="shared" ref="C26:P26" si="4">C25*$B$19</f>
        <v>12</v>
      </c>
      <c r="D26" s="64">
        <f t="shared" si="4"/>
        <v>60</v>
      </c>
      <c r="E26" s="64">
        <f t="shared" si="4"/>
        <v>240</v>
      </c>
      <c r="F26" s="64">
        <f t="shared" si="4"/>
        <v>480</v>
      </c>
      <c r="G26" s="64">
        <f t="shared" si="4"/>
        <v>720</v>
      </c>
      <c r="H26" s="64">
        <f t="shared" si="4"/>
        <v>960</v>
      </c>
      <c r="I26" s="64">
        <f t="shared" si="4"/>
        <v>1200</v>
      </c>
      <c r="J26" s="64">
        <f t="shared" si="4"/>
        <v>1440</v>
      </c>
      <c r="K26" s="64">
        <f t="shared" si="4"/>
        <v>1680</v>
      </c>
      <c r="L26" s="64">
        <f t="shared" si="4"/>
        <v>1920</v>
      </c>
      <c r="M26" s="64">
        <f t="shared" si="4"/>
        <v>2160</v>
      </c>
      <c r="N26" s="64">
        <f t="shared" si="4"/>
        <v>2400</v>
      </c>
      <c r="O26" s="64">
        <f t="shared" si="4"/>
        <v>2640</v>
      </c>
      <c r="P26" s="64">
        <f t="shared" si="4"/>
        <v>2880</v>
      </c>
      <c r="Q26" s="63">
        <f>P26*2</f>
        <v>5760</v>
      </c>
      <c r="R26" s="65">
        <f>P26*3</f>
        <v>8640</v>
      </c>
    </row>
    <row r="27" spans="1:18" ht="16.5" thickBot="1" x14ac:dyDescent="0.3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16.5" thickTop="1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5.75" hidden="1" x14ac:dyDescent="0.25">
      <c r="A29" s="85"/>
      <c r="B29" s="85"/>
      <c r="C29" s="85" t="str">
        <f>"1 " &amp; C30</f>
        <v>1 Day</v>
      </c>
      <c r="D29" s="85" t="str">
        <f t="shared" ref="D29:E29" si="5">"1 " &amp; D30</f>
        <v>1 Week</v>
      </c>
      <c r="E29" s="85" t="str">
        <f t="shared" si="5"/>
        <v>1 Month</v>
      </c>
      <c r="F29" s="85" t="str">
        <f>F30</f>
        <v>2 Months</v>
      </c>
      <c r="G29" s="85" t="s">
        <v>50</v>
      </c>
      <c r="H29" s="85" t="str">
        <f>H30</f>
        <v>4 Months</v>
      </c>
      <c r="I29" s="85" t="str">
        <f>I30</f>
        <v>5 Months</v>
      </c>
      <c r="J29" s="85" t="str">
        <f t="shared" ref="J29:O29" si="6">J30</f>
        <v>6 Months</v>
      </c>
      <c r="K29" s="85" t="str">
        <f t="shared" si="6"/>
        <v>7 Months</v>
      </c>
      <c r="L29" s="85" t="str">
        <f t="shared" si="6"/>
        <v>8 Months</v>
      </c>
      <c r="M29" s="85" t="str">
        <f t="shared" si="6"/>
        <v>9 Months</v>
      </c>
      <c r="N29" s="85" t="str">
        <f t="shared" si="6"/>
        <v>10 Months</v>
      </c>
      <c r="O29" s="85" t="str">
        <f t="shared" si="6"/>
        <v>11 Months</v>
      </c>
      <c r="P29" s="85" t="str">
        <f>P30</f>
        <v>1 Year</v>
      </c>
      <c r="Q29" s="86" t="str">
        <f>Q30</f>
        <v>2 Years</v>
      </c>
      <c r="R29" s="85" t="str">
        <f>R30</f>
        <v>3 Years</v>
      </c>
    </row>
    <row r="30" spans="1:18" ht="15.75" x14ac:dyDescent="0.25">
      <c r="A30" s="235" t="s">
        <v>51</v>
      </c>
      <c r="B30" s="236"/>
      <c r="C30" s="87" t="s">
        <v>37</v>
      </c>
      <c r="D30" s="88" t="s">
        <v>38</v>
      </c>
      <c r="E30" s="88" t="s">
        <v>19</v>
      </c>
      <c r="F30" s="88" t="s">
        <v>52</v>
      </c>
      <c r="G30" s="88" t="s">
        <v>39</v>
      </c>
      <c r="H30" s="88" t="s">
        <v>53</v>
      </c>
      <c r="I30" s="88" t="s">
        <v>54</v>
      </c>
      <c r="J30" s="88" t="s">
        <v>55</v>
      </c>
      <c r="K30" s="88" t="s">
        <v>56</v>
      </c>
      <c r="L30" s="88" t="s">
        <v>57</v>
      </c>
      <c r="M30" s="88" t="s">
        <v>58</v>
      </c>
      <c r="N30" s="88" t="s">
        <v>59</v>
      </c>
      <c r="O30" s="88" t="s">
        <v>60</v>
      </c>
      <c r="P30" s="88" t="s">
        <v>40</v>
      </c>
      <c r="Q30" s="87" t="s">
        <v>61</v>
      </c>
      <c r="R30" s="89" t="s">
        <v>62</v>
      </c>
    </row>
    <row r="31" spans="1:18" ht="15.75" x14ac:dyDescent="0.25">
      <c r="A31" s="237"/>
      <c r="B31" s="238"/>
      <c r="C31" s="90">
        <f t="shared" ref="C31:R31" si="7">C26+C13</f>
        <v>17.494505494505496</v>
      </c>
      <c r="D31" s="91">
        <f t="shared" si="7"/>
        <v>98.461538461538453</v>
      </c>
      <c r="E31" s="91">
        <f t="shared" si="7"/>
        <v>406.66666666666663</v>
      </c>
      <c r="F31" s="91">
        <f t="shared" si="7"/>
        <v>813.33333333333326</v>
      </c>
      <c r="G31" s="91">
        <f t="shared" si="7"/>
        <v>1220</v>
      </c>
      <c r="H31" s="91">
        <f t="shared" si="7"/>
        <v>1626.6666666666665</v>
      </c>
      <c r="I31" s="91">
        <f t="shared" si="7"/>
        <v>2033.3333333333333</v>
      </c>
      <c r="J31" s="91">
        <f t="shared" si="7"/>
        <v>2440</v>
      </c>
      <c r="K31" s="91">
        <f t="shared" si="7"/>
        <v>2846.6666666666665</v>
      </c>
      <c r="L31" s="91">
        <f t="shared" si="7"/>
        <v>3253.333333333333</v>
      </c>
      <c r="M31" s="91">
        <f t="shared" si="7"/>
        <v>3660</v>
      </c>
      <c r="N31" s="91">
        <f t="shared" si="7"/>
        <v>4066.6666666666665</v>
      </c>
      <c r="O31" s="91">
        <f t="shared" si="7"/>
        <v>4473.333333333333</v>
      </c>
      <c r="P31" s="91">
        <f t="shared" si="7"/>
        <v>4880</v>
      </c>
      <c r="Q31" s="90">
        <f t="shared" si="7"/>
        <v>9760</v>
      </c>
      <c r="R31" s="92">
        <f t="shared" si="7"/>
        <v>14640</v>
      </c>
    </row>
    <row r="33" spans="1:18" ht="15.75" hidden="1" x14ac:dyDescent="0.25">
      <c r="A33" s="41"/>
      <c r="B33" s="41"/>
      <c r="C33" s="85"/>
      <c r="D33" s="93">
        <v>0</v>
      </c>
      <c r="E33" s="44">
        <v>1</v>
      </c>
      <c r="F33" s="44">
        <v>2</v>
      </c>
      <c r="G33" s="44">
        <v>3</v>
      </c>
      <c r="H33" s="44">
        <v>4</v>
      </c>
      <c r="I33" s="44">
        <v>5</v>
      </c>
      <c r="J33" s="44">
        <v>6</v>
      </c>
      <c r="K33" s="44">
        <v>7</v>
      </c>
      <c r="L33" s="44">
        <v>8</v>
      </c>
      <c r="M33" s="44">
        <v>9</v>
      </c>
      <c r="N33" s="44">
        <v>10</v>
      </c>
      <c r="O33" s="44">
        <v>11</v>
      </c>
      <c r="P33" s="44">
        <v>12</v>
      </c>
      <c r="Q33" s="94" t="str">
        <f>Q29</f>
        <v>2 Years</v>
      </c>
      <c r="R33" s="41" t="str">
        <f>R29</f>
        <v>3 Years</v>
      </c>
    </row>
    <row r="34" spans="1:18" ht="15.75" x14ac:dyDescent="0.25">
      <c r="A34" s="239" t="s">
        <v>63</v>
      </c>
      <c r="B34" s="240"/>
      <c r="C34" s="95"/>
      <c r="D34" s="96" t="s">
        <v>64</v>
      </c>
      <c r="E34" s="96" t="s">
        <v>19</v>
      </c>
      <c r="F34" s="96" t="s">
        <v>52</v>
      </c>
      <c r="G34" s="96" t="s">
        <v>39</v>
      </c>
      <c r="H34" s="96" t="s">
        <v>53</v>
      </c>
      <c r="I34" s="96" t="s">
        <v>54</v>
      </c>
      <c r="J34" s="96" t="s">
        <v>55</v>
      </c>
      <c r="K34" s="96" t="s">
        <v>56</v>
      </c>
      <c r="L34" s="96" t="s">
        <v>57</v>
      </c>
      <c r="M34" s="96" t="s">
        <v>58</v>
      </c>
      <c r="N34" s="96" t="s">
        <v>59</v>
      </c>
      <c r="O34" s="96" t="s">
        <v>60</v>
      </c>
      <c r="P34" s="97" t="s">
        <v>40</v>
      </c>
      <c r="Q34" s="98" t="str">
        <f>Q30</f>
        <v>2 Years</v>
      </c>
      <c r="R34" s="97" t="str">
        <f>R30</f>
        <v>3 Years</v>
      </c>
    </row>
    <row r="35" spans="1:18" ht="15.75" x14ac:dyDescent="0.25">
      <c r="A35" s="241"/>
      <c r="B35" s="242"/>
      <c r="C35" s="98"/>
      <c r="D35" s="99">
        <v>-99</v>
      </c>
      <c r="E35" s="99">
        <f>$D$35</f>
        <v>-99</v>
      </c>
      <c r="F35" s="99">
        <f t="shared" ref="F35:R35" si="8">$D$35</f>
        <v>-99</v>
      </c>
      <c r="G35" s="99">
        <f t="shared" si="8"/>
        <v>-99</v>
      </c>
      <c r="H35" s="99">
        <f t="shared" si="8"/>
        <v>-99</v>
      </c>
      <c r="I35" s="99">
        <f t="shared" si="8"/>
        <v>-99</v>
      </c>
      <c r="J35" s="99">
        <f t="shared" si="8"/>
        <v>-99</v>
      </c>
      <c r="K35" s="99">
        <f t="shared" si="8"/>
        <v>-99</v>
      </c>
      <c r="L35" s="99">
        <f t="shared" si="8"/>
        <v>-99</v>
      </c>
      <c r="M35" s="99">
        <f t="shared" si="8"/>
        <v>-99</v>
      </c>
      <c r="N35" s="99">
        <f t="shared" si="8"/>
        <v>-99</v>
      </c>
      <c r="O35" s="99">
        <f t="shared" si="8"/>
        <v>-99</v>
      </c>
      <c r="P35" s="99">
        <f t="shared" si="8"/>
        <v>-99</v>
      </c>
      <c r="Q35" s="100">
        <f t="shared" si="8"/>
        <v>-99</v>
      </c>
      <c r="R35" s="101">
        <f t="shared" si="8"/>
        <v>-99</v>
      </c>
    </row>
    <row r="37" spans="1:18" ht="15.75" x14ac:dyDescent="0.25">
      <c r="A37" s="243" t="s">
        <v>65</v>
      </c>
      <c r="B37" s="244"/>
      <c r="C37" s="41"/>
      <c r="D37" s="224" t="s">
        <v>66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6"/>
    </row>
    <row r="38" spans="1:18" ht="15.75" x14ac:dyDescent="0.25">
      <c r="A38" s="102" t="s">
        <v>67</v>
      </c>
      <c r="B38" s="103">
        <v>1299</v>
      </c>
      <c r="C38" s="41"/>
      <c r="D38" s="227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9"/>
    </row>
    <row r="39" spans="1:18" ht="15.75" x14ac:dyDescent="0.25">
      <c r="A39" s="41"/>
      <c r="B39" s="41"/>
      <c r="C39" s="41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9"/>
    </row>
    <row r="40" spans="1:18" ht="15.75" hidden="1" x14ac:dyDescent="0.25">
      <c r="A40" s="41"/>
      <c r="B40" s="41"/>
      <c r="C40" s="41"/>
      <c r="D40" s="104" t="s">
        <v>64</v>
      </c>
      <c r="E40" s="105" t="s">
        <v>68</v>
      </c>
      <c r="F40" s="105" t="str">
        <f>F41</f>
        <v>2 Months</v>
      </c>
      <c r="G40" s="105" t="s">
        <v>50</v>
      </c>
      <c r="H40" s="105" t="s">
        <v>53</v>
      </c>
      <c r="I40" s="105" t="s">
        <v>54</v>
      </c>
      <c r="J40" s="105" t="s">
        <v>55</v>
      </c>
      <c r="K40" s="105" t="s">
        <v>56</v>
      </c>
      <c r="L40" s="105" t="s">
        <v>57</v>
      </c>
      <c r="M40" s="105" t="s">
        <v>58</v>
      </c>
      <c r="N40" s="105" t="s">
        <v>59</v>
      </c>
      <c r="O40" s="105" t="s">
        <v>60</v>
      </c>
      <c r="P40" s="105" t="s">
        <v>40</v>
      </c>
      <c r="Q40" s="104" t="s">
        <v>61</v>
      </c>
      <c r="R40" s="106" t="s">
        <v>62</v>
      </c>
    </row>
    <row r="41" spans="1:18" ht="15.75" x14ac:dyDescent="0.25">
      <c r="A41" s="107" t="s">
        <v>26</v>
      </c>
      <c r="B41" s="108" t="s">
        <v>27</v>
      </c>
      <c r="C41" s="41"/>
      <c r="D41" s="109" t="s">
        <v>64</v>
      </c>
      <c r="E41" s="110" t="s">
        <v>19</v>
      </c>
      <c r="F41" s="110" t="s">
        <v>52</v>
      </c>
      <c r="G41" s="110" t="s">
        <v>39</v>
      </c>
      <c r="H41" s="110" t="s">
        <v>53</v>
      </c>
      <c r="I41" s="110" t="s">
        <v>54</v>
      </c>
      <c r="J41" s="110" t="s">
        <v>55</v>
      </c>
      <c r="K41" s="110" t="s">
        <v>56</v>
      </c>
      <c r="L41" s="110" t="s">
        <v>57</v>
      </c>
      <c r="M41" s="110" t="s">
        <v>58</v>
      </c>
      <c r="N41" s="110" t="s">
        <v>59</v>
      </c>
      <c r="O41" s="110" t="s">
        <v>60</v>
      </c>
      <c r="P41" s="110" t="s">
        <v>40</v>
      </c>
      <c r="Q41" s="109" t="s">
        <v>61</v>
      </c>
      <c r="R41" s="111" t="s">
        <v>62</v>
      </c>
    </row>
    <row r="42" spans="1:18" ht="15.75" x14ac:dyDescent="0.25">
      <c r="A42" s="71" t="s">
        <v>69</v>
      </c>
      <c r="B42" s="112">
        <v>3</v>
      </c>
      <c r="C42" s="41"/>
      <c r="D42" s="113">
        <f>D35</f>
        <v>-99</v>
      </c>
      <c r="E42" s="114">
        <f>E35</f>
        <v>-99</v>
      </c>
      <c r="F42" s="114">
        <f>F35+D31</f>
        <v>-0.53846153846154721</v>
      </c>
      <c r="G42" s="114">
        <f>G35+E31</f>
        <v>307.66666666666663</v>
      </c>
      <c r="H42" s="114">
        <f t="shared" ref="H42:P42" si="9">H35+F31</f>
        <v>714.33333333333326</v>
      </c>
      <c r="I42" s="114">
        <f t="shared" si="9"/>
        <v>1121</v>
      </c>
      <c r="J42" s="114">
        <f t="shared" si="9"/>
        <v>1527.6666666666665</v>
      </c>
      <c r="K42" s="114">
        <f t="shared" si="9"/>
        <v>1934.3333333333333</v>
      </c>
      <c r="L42" s="114">
        <f t="shared" si="9"/>
        <v>2341</v>
      </c>
      <c r="M42" s="114">
        <f t="shared" si="9"/>
        <v>2747.6666666666665</v>
      </c>
      <c r="N42" s="114">
        <f t="shared" si="9"/>
        <v>3154.333333333333</v>
      </c>
      <c r="O42" s="114">
        <f t="shared" si="9"/>
        <v>3561</v>
      </c>
      <c r="P42" s="114">
        <f t="shared" si="9"/>
        <v>3967.6666666666665</v>
      </c>
      <c r="Q42" s="113">
        <f>P42*2</f>
        <v>7935.333333333333</v>
      </c>
      <c r="R42" s="115">
        <f>P42*3</f>
        <v>11903</v>
      </c>
    </row>
  </sheetData>
  <mergeCells count="7">
    <mergeCell ref="D37:R39"/>
    <mergeCell ref="A4:B4"/>
    <mergeCell ref="A13:B13"/>
    <mergeCell ref="A25:A26"/>
    <mergeCell ref="A30:B31"/>
    <mergeCell ref="A34:B35"/>
    <mergeCell ref="A37:B37"/>
  </mergeCells>
  <pageMargins left="0.7" right="0.7" top="0.72" bottom="0.72" header="0.5" footer="0.5"/>
  <pageSetup paperSize="121" fitToWidth="0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"/>
  <sheetViews>
    <sheetView zoomScale="125" zoomScaleNormal="125" workbookViewId="0"/>
  </sheetViews>
  <sheetFormatPr defaultColWidth="9.140625" defaultRowHeight="15" x14ac:dyDescent="0.25"/>
  <cols>
    <col min="1" max="16384" width="9.140625" style="119"/>
  </cols>
  <sheetData>
    <row r="1" spans="1:15" ht="15.75" x14ac:dyDescent="0.25">
      <c r="A1" s="116" t="str">
        <f>'CRAP Online Projections - Shir'!D37</f>
        <v>NET COURSE EARNINGS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5.75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5" ht="15.75" x14ac:dyDescent="0.25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</row>
    <row r="4" spans="1:15" ht="15.75" x14ac:dyDescent="0.25">
      <c r="A4" s="104" t="str">
        <f>'CRAP Online Projections - Shir'!D40</f>
        <v>Today</v>
      </c>
      <c r="B4" s="105" t="str">
        <f>'CRAP Online Projections - Shir'!E40</f>
        <v>1 Month</v>
      </c>
      <c r="C4" s="105" t="str">
        <f>'CRAP Online Projections - Shir'!F40</f>
        <v>2 Months</v>
      </c>
      <c r="D4" s="105" t="str">
        <f>'CRAP Online Projections - Shir'!G40</f>
        <v>3 Months</v>
      </c>
      <c r="E4" s="105" t="str">
        <f>'CRAP Online Projections - Shir'!H40</f>
        <v>4 Months</v>
      </c>
      <c r="F4" s="105" t="str">
        <f>'CRAP Online Projections - Shir'!I40</f>
        <v>5 Months</v>
      </c>
      <c r="G4" s="105" t="str">
        <f>'CRAP Online Projections - Shir'!J40</f>
        <v>6 Months</v>
      </c>
      <c r="H4" s="105" t="str">
        <f>'CRAP Online Projections - Shir'!K40</f>
        <v>7 Months</v>
      </c>
      <c r="I4" s="105" t="str">
        <f>'CRAP Online Projections - Shir'!L40</f>
        <v>8 Months</v>
      </c>
      <c r="J4" s="105" t="str">
        <f>'CRAP Online Projections - Shir'!M40</f>
        <v>9 Months</v>
      </c>
      <c r="K4" s="105" t="str">
        <f>'CRAP Online Projections - Shir'!N40</f>
        <v>10 Months</v>
      </c>
      <c r="L4" s="105" t="str">
        <f>'CRAP Online Projections - Shir'!O40</f>
        <v>11 Months</v>
      </c>
      <c r="M4" s="105" t="str">
        <f>'CRAP Online Projections - Shir'!P40</f>
        <v>1 Year</v>
      </c>
      <c r="N4" s="104" t="str">
        <f>'CRAP Online Projections - Shir'!Q40</f>
        <v>2 Years</v>
      </c>
      <c r="O4" s="106" t="str">
        <f>'CRAP Online Projections - Shir'!R40</f>
        <v>3 Years</v>
      </c>
    </row>
    <row r="5" spans="1:15" ht="15.75" x14ac:dyDescent="0.25">
      <c r="A5" s="109" t="str">
        <f>'CRAP Online Projections - Shir'!D41</f>
        <v>Today</v>
      </c>
      <c r="B5" s="110" t="str">
        <f>'CRAP Online Projections - Shir'!E41</f>
        <v>Month</v>
      </c>
      <c r="C5" s="110" t="str">
        <f>'CRAP Online Projections - Shir'!F41</f>
        <v>2 Months</v>
      </c>
      <c r="D5" s="110" t="str">
        <f>'CRAP Online Projections - Shir'!G41</f>
        <v>Quarter</v>
      </c>
      <c r="E5" s="110" t="str">
        <f>'CRAP Online Projections - Shir'!H41</f>
        <v>4 Months</v>
      </c>
      <c r="F5" s="110" t="str">
        <f>'CRAP Online Projections - Shir'!I41</f>
        <v>5 Months</v>
      </c>
      <c r="G5" s="110" t="str">
        <f>'CRAP Online Projections - Shir'!J41</f>
        <v>6 Months</v>
      </c>
      <c r="H5" s="110" t="str">
        <f>'CRAP Online Projections - Shir'!K41</f>
        <v>7 Months</v>
      </c>
      <c r="I5" s="110" t="str">
        <f>'CRAP Online Projections - Shir'!L41</f>
        <v>8 Months</v>
      </c>
      <c r="J5" s="110" t="str">
        <f>'CRAP Online Projections - Shir'!M41</f>
        <v>9 Months</v>
      </c>
      <c r="K5" s="110" t="str">
        <f>'CRAP Online Projections - Shir'!N41</f>
        <v>10 Months</v>
      </c>
      <c r="L5" s="110" t="str">
        <f>'CRAP Online Projections - Shir'!O41</f>
        <v>11 Months</v>
      </c>
      <c r="M5" s="110" t="str">
        <f>'CRAP Online Projections - Shir'!P41</f>
        <v>1 Year</v>
      </c>
      <c r="N5" s="109" t="str">
        <f>'CRAP Online Projections - Shir'!Q41</f>
        <v>2 Years</v>
      </c>
      <c r="O5" s="111" t="str">
        <f>'CRAP Online Projections - Shir'!R41</f>
        <v>3 Years</v>
      </c>
    </row>
    <row r="6" spans="1:15" ht="15.75" x14ac:dyDescent="0.25">
      <c r="A6" s="113">
        <f>'CRAP Online Projections - Shir'!D42</f>
        <v>-99</v>
      </c>
      <c r="B6" s="114">
        <f>'CRAP Online Projections - Shir'!E42</f>
        <v>-99</v>
      </c>
      <c r="C6" s="114">
        <f>'CRAP Online Projections - Shir'!F42</f>
        <v>-0.53846153846154721</v>
      </c>
      <c r="D6" s="114">
        <f>'CRAP Online Projections - Shir'!G42</f>
        <v>307.66666666666663</v>
      </c>
      <c r="E6" s="114">
        <f>'CRAP Online Projections - Shir'!H42</f>
        <v>714.33333333333326</v>
      </c>
      <c r="F6" s="114">
        <f>'CRAP Online Projections - Shir'!I42</f>
        <v>1121</v>
      </c>
      <c r="G6" s="114">
        <f>'CRAP Online Projections - Shir'!J42</f>
        <v>1527.6666666666665</v>
      </c>
      <c r="H6" s="114">
        <f>'CRAP Online Projections - Shir'!K42</f>
        <v>1934.3333333333333</v>
      </c>
      <c r="I6" s="114">
        <f>'CRAP Online Projections - Shir'!L42</f>
        <v>2341</v>
      </c>
      <c r="J6" s="114">
        <f>'CRAP Online Projections - Shir'!M42</f>
        <v>2747.6666666666665</v>
      </c>
      <c r="K6" s="114">
        <f>'CRAP Online Projections - Shir'!N42</f>
        <v>3154.333333333333</v>
      </c>
      <c r="L6" s="114">
        <f>'CRAP Online Projections - Shir'!O42</f>
        <v>3561</v>
      </c>
      <c r="M6" s="114">
        <f>'CRAP Online Projections - Shir'!P42</f>
        <v>3967.6666666666665</v>
      </c>
      <c r="N6" s="113">
        <f>'CRAP Online Projections - Shir'!Q42</f>
        <v>7935.333333333333</v>
      </c>
      <c r="O6" s="115">
        <f>'CRAP Online Projections - Shir'!R42</f>
        <v>11903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Excel Challenge</vt:lpstr>
      <vt:lpstr>Benefits</vt:lpstr>
      <vt:lpstr>ROI</vt:lpstr>
      <vt:lpstr>CRAP Online Projections - Shir</vt:lpstr>
      <vt:lpstr>Chart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 Aviv</dc:creator>
  <cp:lastModifiedBy>Shir Aviv</cp:lastModifiedBy>
  <dcterms:created xsi:type="dcterms:W3CDTF">2014-01-07T16:50:54Z</dcterms:created>
  <dcterms:modified xsi:type="dcterms:W3CDTF">2021-10-19T12:37:24Z</dcterms:modified>
</cp:coreProperties>
</file>