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vmware-host\Shared Folders\Documents\00Jobs\Corporate Training\Active Clients\JPro\Specific Classes\2023_05 Formula Deep Dive\Blank Files\"/>
    </mc:Choice>
  </mc:AlternateContent>
  <xr:revisionPtr revIDLastSave="0" documentId="13_ncr:1_{05BE7C6E-031B-4AA0-8E9F-3746992636F6}" xr6:coauthVersionLast="47" xr6:coauthVersionMax="47" xr10:uidLastSave="{00000000-0000-0000-0000-000000000000}"/>
  <bookViews>
    <workbookView xWindow="-120" yWindow="-120" windowWidth="19440" windowHeight="10590" xr2:uid="{00000000-000D-0000-FFFF-FFFF00000000}"/>
  </bookViews>
  <sheets>
    <sheet name="Overview" sheetId="5" r:id="rId1"/>
    <sheet name="REVIEW) Formula Fundamentals" sheetId="72" r:id="rId2"/>
    <sheet name="A1) Relative References" sheetId="64" r:id="rId3"/>
    <sheet name="A2) Absolute References" sheetId="65" r:id="rId4"/>
    <sheet name="A3) Mixed References" sheetId="66" r:id="rId5"/>
    <sheet name="A4) Math Functions" sheetId="52" r:id="rId6"/>
    <sheet name="A5) Math Report" sheetId="58" r:id="rId7"/>
    <sheet name="BONUS 1) Math Functions" sheetId="68" r:id="rId8"/>
    <sheet name="BONUS 2) Math Report" sheetId="59" r:id="rId9"/>
    <sheet name="B6) Text Functions" sheetId="69" r:id="rId10"/>
    <sheet name="BONUS 3) Text Functions" sheetId="70" r:id="rId11"/>
    <sheet name="Lookup Values" sheetId="36" state="hidden" r:id="rId12"/>
  </sheets>
  <definedNames>
    <definedName name="Rng_Lkp_AnswerStatus_Bad">'Lookup Values'!$A$3</definedName>
    <definedName name="Rng_Lkp_AnswerStatus_Good">'Lookup Values'!$A$2</definedName>
    <definedName name="Rng_Lkp_FormulaElement">Tbl_Lkp_FormulaElement[Formula Element]</definedName>
    <definedName name="Rng_Lkp_YN">Tbl_Lkp_YN[YesNo]</definedName>
  </definedNames>
  <calcPr calcId="191029" concurrentCalc="0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3" i="58" l="1"/>
  <c r="E12" i="58"/>
  <c r="AA33" i="59"/>
  <c r="Z33" i="59"/>
  <c r="AA32" i="59"/>
  <c r="Z32" i="59"/>
  <c r="AA31" i="59"/>
  <c r="Z31" i="59"/>
  <c r="AA30" i="59"/>
  <c r="Z30" i="59"/>
  <c r="AA29" i="59"/>
  <c r="Z29" i="59"/>
  <c r="AA28" i="59"/>
  <c r="Z28" i="59"/>
  <c r="AA27" i="59"/>
  <c r="Z27" i="59"/>
  <c r="AA26" i="59"/>
  <c r="Z26" i="59"/>
  <c r="AA25" i="59"/>
  <c r="Z25" i="59"/>
  <c r="AA24" i="59"/>
  <c r="Z24" i="59"/>
  <c r="AA23" i="59"/>
  <c r="Z23" i="59"/>
  <c r="AA22" i="59"/>
  <c r="Z22" i="59"/>
  <c r="AA21" i="59"/>
  <c r="Z21" i="59"/>
  <c r="AA20" i="59"/>
  <c r="Z20" i="59"/>
  <c r="AA19" i="59"/>
  <c r="Z19" i="59"/>
  <c r="AA18" i="59"/>
  <c r="Z18" i="59"/>
  <c r="AA17" i="59"/>
  <c r="Z17" i="59"/>
  <c r="AA16" i="59"/>
  <c r="Z16" i="59"/>
  <c r="AA15" i="59"/>
  <c r="Z15" i="59"/>
  <c r="AA14" i="59"/>
  <c r="Z14" i="59"/>
  <c r="AA13" i="59"/>
  <c r="Z13" i="59"/>
  <c r="AA12" i="59"/>
  <c r="Z12" i="59"/>
  <c r="AA11" i="59"/>
  <c r="Z11" i="59"/>
  <c r="AA10" i="59"/>
  <c r="Z10" i="59"/>
  <c r="AQ31" i="70"/>
  <c r="AQ30" i="70"/>
  <c r="AQ29" i="70"/>
  <c r="AQ28" i="70"/>
  <c r="AQ27" i="70"/>
  <c r="AQ26" i="70"/>
  <c r="AQ25" i="70"/>
  <c r="AQ24" i="70"/>
  <c r="AQ23" i="70"/>
  <c r="AQ22" i="70"/>
  <c r="AQ21" i="70"/>
  <c r="AQ20" i="70"/>
  <c r="AQ19" i="70"/>
  <c r="AQ18" i="70"/>
  <c r="AQ17" i="70"/>
  <c r="AQ16" i="70"/>
  <c r="AQ15" i="70"/>
  <c r="AQ14" i="70"/>
  <c r="AQ13" i="70"/>
  <c r="AQ12" i="70"/>
  <c r="AQ11" i="70"/>
  <c r="AQ10" i="70"/>
  <c r="AQ9" i="70"/>
  <c r="AQ8" i="70"/>
  <c r="AN31" i="70"/>
  <c r="AN30" i="70"/>
  <c r="AN29" i="70"/>
  <c r="AN28" i="70"/>
  <c r="AN27" i="70"/>
  <c r="AN26" i="70"/>
  <c r="AN25" i="70"/>
  <c r="AN24" i="70"/>
  <c r="AN23" i="70"/>
  <c r="AN22" i="70"/>
  <c r="AN21" i="70"/>
  <c r="AN20" i="70"/>
  <c r="AN19" i="70"/>
  <c r="AN18" i="70"/>
  <c r="AN17" i="70"/>
  <c r="AN16" i="70"/>
  <c r="AN15" i="70"/>
  <c r="AN14" i="70"/>
  <c r="AN13" i="70"/>
  <c r="AN12" i="70"/>
  <c r="AN11" i="70"/>
  <c r="AN10" i="70"/>
  <c r="AN9" i="70"/>
  <c r="AN8" i="70"/>
  <c r="AK31" i="70"/>
  <c r="AK30" i="70"/>
  <c r="AK29" i="70"/>
  <c r="AK28" i="70"/>
  <c r="AK27" i="70"/>
  <c r="AK26" i="70"/>
  <c r="AK25" i="70"/>
  <c r="AK24" i="70"/>
  <c r="AK23" i="70"/>
  <c r="AK22" i="70"/>
  <c r="AK21" i="70"/>
  <c r="AK20" i="70"/>
  <c r="AK19" i="70"/>
  <c r="AK18" i="70"/>
  <c r="AK17" i="70"/>
  <c r="AK16" i="70"/>
  <c r="AK15" i="70"/>
  <c r="AK14" i="70"/>
  <c r="AK13" i="70"/>
  <c r="AK12" i="70"/>
  <c r="AK11" i="70"/>
  <c r="AK10" i="70"/>
  <c r="AK9" i="70"/>
  <c r="AK8" i="70"/>
  <c r="AG31" i="70"/>
  <c r="AG30" i="70"/>
  <c r="AG29" i="70"/>
  <c r="AG28" i="70"/>
  <c r="AG27" i="70"/>
  <c r="AG26" i="70"/>
  <c r="AG25" i="70"/>
  <c r="AG24" i="70"/>
  <c r="AG23" i="70"/>
  <c r="AG22" i="70"/>
  <c r="AG21" i="70"/>
  <c r="AG20" i="70"/>
  <c r="AG19" i="70"/>
  <c r="AG18" i="70"/>
  <c r="AG17" i="70"/>
  <c r="AG16" i="70"/>
  <c r="AG15" i="70"/>
  <c r="AG14" i="70"/>
  <c r="AG13" i="70"/>
  <c r="AG12" i="70"/>
  <c r="AG11" i="70"/>
  <c r="AG10" i="70"/>
  <c r="AG9" i="70"/>
  <c r="AG8" i="70"/>
  <c r="AD31" i="70"/>
  <c r="AD30" i="70"/>
  <c r="AD29" i="70"/>
  <c r="AD28" i="70"/>
  <c r="AD27" i="70"/>
  <c r="AD26" i="70"/>
  <c r="AD25" i="70"/>
  <c r="AD24" i="70"/>
  <c r="AD23" i="70"/>
  <c r="AD22" i="70"/>
  <c r="AD21" i="70"/>
  <c r="AD20" i="70"/>
  <c r="AD19" i="70"/>
  <c r="AD18" i="70"/>
  <c r="AD17" i="70"/>
  <c r="AD16" i="70"/>
  <c r="AD15" i="70"/>
  <c r="AD14" i="70"/>
  <c r="AD13" i="70"/>
  <c r="AD12" i="70"/>
  <c r="AD11" i="70"/>
  <c r="AD10" i="70"/>
  <c r="AD9" i="70"/>
  <c r="AD8" i="70"/>
  <c r="AA31" i="70"/>
  <c r="AA30" i="70"/>
  <c r="AA29" i="70"/>
  <c r="AA28" i="70"/>
  <c r="AA27" i="70"/>
  <c r="AA26" i="70"/>
  <c r="AA25" i="70"/>
  <c r="AA24" i="70"/>
  <c r="AA23" i="70"/>
  <c r="AA22" i="70"/>
  <c r="AA21" i="70"/>
  <c r="AA20" i="70"/>
  <c r="AA19" i="70"/>
  <c r="AA18" i="70"/>
  <c r="AA17" i="70"/>
  <c r="AA16" i="70"/>
  <c r="AA15" i="70"/>
  <c r="AA14" i="70"/>
  <c r="AA13" i="70"/>
  <c r="AA12" i="70"/>
  <c r="AA11" i="70"/>
  <c r="AA10" i="70"/>
  <c r="AA9" i="70"/>
  <c r="AA8" i="70"/>
  <c r="X31" i="70"/>
  <c r="X30" i="70"/>
  <c r="X29" i="70"/>
  <c r="X28" i="70"/>
  <c r="X27" i="70"/>
  <c r="X26" i="70"/>
  <c r="X25" i="70"/>
  <c r="X24" i="70"/>
  <c r="X23" i="70"/>
  <c r="X22" i="70"/>
  <c r="X21" i="70"/>
  <c r="X20" i="70"/>
  <c r="X19" i="70"/>
  <c r="X18" i="70"/>
  <c r="X17" i="70"/>
  <c r="X16" i="70"/>
  <c r="X15" i="70"/>
  <c r="X14" i="70"/>
  <c r="X13" i="70"/>
  <c r="X12" i="70"/>
  <c r="X11" i="70"/>
  <c r="X10" i="70"/>
  <c r="X9" i="70"/>
  <c r="X8" i="70"/>
  <c r="U31" i="70"/>
  <c r="U30" i="70"/>
  <c r="U29" i="70"/>
  <c r="U28" i="70"/>
  <c r="U27" i="70"/>
  <c r="U26" i="70"/>
  <c r="U25" i="70"/>
  <c r="U24" i="70"/>
  <c r="U23" i="70"/>
  <c r="U22" i="70"/>
  <c r="U21" i="70"/>
  <c r="U20" i="70"/>
  <c r="U19" i="70"/>
  <c r="U18" i="70"/>
  <c r="U17" i="70"/>
  <c r="U16" i="70"/>
  <c r="U15" i="70"/>
  <c r="U14" i="70"/>
  <c r="U13" i="70"/>
  <c r="U12" i="70"/>
  <c r="U11" i="70"/>
  <c r="U10" i="70"/>
  <c r="U9" i="70"/>
  <c r="U8" i="70"/>
  <c r="R31" i="70"/>
  <c r="R30" i="70"/>
  <c r="R29" i="70"/>
  <c r="R28" i="70"/>
  <c r="R27" i="70"/>
  <c r="R26" i="70"/>
  <c r="R25" i="70"/>
  <c r="R24" i="70"/>
  <c r="R23" i="70"/>
  <c r="R22" i="70"/>
  <c r="R21" i="70"/>
  <c r="R20" i="70"/>
  <c r="R19" i="70"/>
  <c r="R18" i="70"/>
  <c r="R17" i="70"/>
  <c r="R16" i="70"/>
  <c r="R15" i="70"/>
  <c r="R14" i="70"/>
  <c r="R13" i="70"/>
  <c r="R12" i="70"/>
  <c r="R11" i="70"/>
  <c r="R10" i="70"/>
  <c r="R9" i="70"/>
  <c r="R8" i="70"/>
  <c r="O31" i="70"/>
  <c r="O30" i="70"/>
  <c r="O29" i="70"/>
  <c r="O28" i="70"/>
  <c r="O27" i="70"/>
  <c r="O26" i="70"/>
  <c r="O25" i="70"/>
  <c r="O24" i="70"/>
  <c r="O23" i="70"/>
  <c r="O22" i="70"/>
  <c r="O21" i="70"/>
  <c r="O20" i="70"/>
  <c r="O19" i="70"/>
  <c r="O18" i="70"/>
  <c r="O17" i="70"/>
  <c r="O16" i="70"/>
  <c r="O15" i="70"/>
  <c r="O14" i="70"/>
  <c r="O13" i="70"/>
  <c r="O12" i="70"/>
  <c r="O11" i="70"/>
  <c r="O10" i="70"/>
  <c r="O9" i="70"/>
  <c r="O8" i="70"/>
  <c r="L31" i="70"/>
  <c r="L30" i="70"/>
  <c r="L29" i="70"/>
  <c r="L28" i="70"/>
  <c r="L27" i="70"/>
  <c r="L26" i="70"/>
  <c r="L25" i="70"/>
  <c r="L24" i="70"/>
  <c r="L23" i="70"/>
  <c r="L22" i="70"/>
  <c r="L21" i="70"/>
  <c r="L20" i="70"/>
  <c r="L19" i="70"/>
  <c r="L18" i="70"/>
  <c r="L17" i="70"/>
  <c r="L16" i="70"/>
  <c r="L15" i="70"/>
  <c r="L14" i="70"/>
  <c r="L13" i="70"/>
  <c r="L12" i="70"/>
  <c r="L11" i="70"/>
  <c r="L10" i="70"/>
  <c r="L9" i="70"/>
  <c r="L8" i="70"/>
  <c r="I31" i="70"/>
  <c r="I30" i="70"/>
  <c r="I29" i="70"/>
  <c r="I28" i="70"/>
  <c r="I27" i="70"/>
  <c r="I26" i="70"/>
  <c r="I25" i="70"/>
  <c r="I24" i="70"/>
  <c r="I23" i="70"/>
  <c r="I22" i="70"/>
  <c r="I21" i="70"/>
  <c r="I20" i="70"/>
  <c r="I19" i="70"/>
  <c r="I18" i="70"/>
  <c r="I17" i="70"/>
  <c r="I16" i="70"/>
  <c r="I15" i="70"/>
  <c r="I14" i="70"/>
  <c r="I13" i="70"/>
  <c r="I12" i="70"/>
  <c r="I11" i="70"/>
  <c r="I10" i="70"/>
  <c r="I9" i="70"/>
  <c r="I8" i="70"/>
  <c r="F31" i="70"/>
  <c r="F30" i="70"/>
  <c r="F29" i="70"/>
  <c r="F28" i="70"/>
  <c r="F27" i="70"/>
  <c r="F26" i="70"/>
  <c r="F25" i="70"/>
  <c r="F24" i="70"/>
  <c r="F23" i="70"/>
  <c r="F22" i="70"/>
  <c r="F21" i="70"/>
  <c r="F20" i="70"/>
  <c r="F19" i="70"/>
  <c r="F18" i="70"/>
  <c r="F17" i="70"/>
  <c r="F16" i="70"/>
  <c r="F15" i="70"/>
  <c r="F14" i="70"/>
  <c r="F13" i="70"/>
  <c r="F12" i="70"/>
  <c r="F11" i="70"/>
  <c r="F10" i="70"/>
  <c r="F9" i="70"/>
  <c r="F8" i="70"/>
  <c r="AP31" i="70"/>
  <c r="AP30" i="70"/>
  <c r="AP29" i="70"/>
  <c r="AP28" i="70"/>
  <c r="AP27" i="70"/>
  <c r="AP26" i="70"/>
  <c r="AP25" i="70"/>
  <c r="AP24" i="70"/>
  <c r="AP23" i="70"/>
  <c r="AP22" i="70"/>
  <c r="AP21" i="70"/>
  <c r="AP20" i="70"/>
  <c r="AP19" i="70"/>
  <c r="AP18" i="70"/>
  <c r="AP17" i="70"/>
  <c r="AP16" i="70"/>
  <c r="AP15" i="70"/>
  <c r="AP14" i="70"/>
  <c r="AP13" i="70"/>
  <c r="AP12" i="70"/>
  <c r="AP11" i="70"/>
  <c r="AP10" i="70"/>
  <c r="AP9" i="70"/>
  <c r="AP8" i="70"/>
  <c r="AM31" i="70"/>
  <c r="AM30" i="70"/>
  <c r="AM29" i="70"/>
  <c r="AM28" i="70"/>
  <c r="AM27" i="70"/>
  <c r="AM26" i="70"/>
  <c r="AM25" i="70"/>
  <c r="AM24" i="70"/>
  <c r="AM23" i="70"/>
  <c r="AM22" i="70"/>
  <c r="AM21" i="70"/>
  <c r="AM20" i="70"/>
  <c r="AM19" i="70"/>
  <c r="AM18" i="70"/>
  <c r="AM17" i="70"/>
  <c r="AM16" i="70"/>
  <c r="AM15" i="70"/>
  <c r="AM14" i="70"/>
  <c r="AM13" i="70"/>
  <c r="AM12" i="70"/>
  <c r="AM11" i="70"/>
  <c r="AM10" i="70"/>
  <c r="AM9" i="70"/>
  <c r="AM8" i="70"/>
  <c r="AJ31" i="70"/>
  <c r="AJ30" i="70"/>
  <c r="AJ29" i="70"/>
  <c r="AJ28" i="70"/>
  <c r="AJ27" i="70"/>
  <c r="AJ26" i="70"/>
  <c r="AJ25" i="70"/>
  <c r="AJ24" i="70"/>
  <c r="AJ23" i="70"/>
  <c r="AJ22" i="70"/>
  <c r="AJ21" i="70"/>
  <c r="AJ20" i="70"/>
  <c r="AJ19" i="70"/>
  <c r="AJ18" i="70"/>
  <c r="AJ17" i="70"/>
  <c r="AJ16" i="70"/>
  <c r="AJ15" i="70"/>
  <c r="AJ14" i="70"/>
  <c r="AJ13" i="70"/>
  <c r="AJ12" i="70"/>
  <c r="AJ11" i="70"/>
  <c r="AJ10" i="70"/>
  <c r="AJ9" i="70"/>
  <c r="AJ8" i="70"/>
  <c r="AF31" i="70"/>
  <c r="AF30" i="70"/>
  <c r="AF29" i="70"/>
  <c r="AF28" i="70"/>
  <c r="AF27" i="70"/>
  <c r="AF26" i="70"/>
  <c r="AF25" i="70"/>
  <c r="AF24" i="70"/>
  <c r="AF23" i="70"/>
  <c r="AF22" i="70"/>
  <c r="AF21" i="70"/>
  <c r="AF20" i="70"/>
  <c r="AF19" i="70"/>
  <c r="AF18" i="70"/>
  <c r="AF17" i="70"/>
  <c r="AF16" i="70"/>
  <c r="AF15" i="70"/>
  <c r="AF14" i="70"/>
  <c r="AF13" i="70"/>
  <c r="AF12" i="70"/>
  <c r="AF11" i="70"/>
  <c r="AF10" i="70"/>
  <c r="AF9" i="70"/>
  <c r="AF8" i="70"/>
  <c r="AC31" i="70"/>
  <c r="AC30" i="70"/>
  <c r="AC29" i="70"/>
  <c r="AC28" i="70"/>
  <c r="AC27" i="70"/>
  <c r="AC26" i="70"/>
  <c r="AC25" i="70"/>
  <c r="AC24" i="70"/>
  <c r="AC23" i="70"/>
  <c r="AC22" i="70"/>
  <c r="AC21" i="70"/>
  <c r="AC20" i="70"/>
  <c r="AC19" i="70"/>
  <c r="AC18" i="70"/>
  <c r="AC17" i="70"/>
  <c r="AC16" i="70"/>
  <c r="AC15" i="70"/>
  <c r="AC14" i="70"/>
  <c r="AC13" i="70"/>
  <c r="AC12" i="70"/>
  <c r="AC11" i="70"/>
  <c r="AC10" i="70"/>
  <c r="AC9" i="70"/>
  <c r="AC8" i="70"/>
  <c r="Z31" i="70"/>
  <c r="Z30" i="70"/>
  <c r="Z29" i="70"/>
  <c r="Z28" i="70"/>
  <c r="Z27" i="70"/>
  <c r="Z26" i="70"/>
  <c r="Z25" i="70"/>
  <c r="Z24" i="70"/>
  <c r="Z23" i="70"/>
  <c r="Z22" i="70"/>
  <c r="Z21" i="70"/>
  <c r="Z20" i="70"/>
  <c r="Z19" i="70"/>
  <c r="Z18" i="70"/>
  <c r="Z17" i="70"/>
  <c r="Z16" i="70"/>
  <c r="Z15" i="70"/>
  <c r="Z14" i="70"/>
  <c r="Z13" i="70"/>
  <c r="Z12" i="70"/>
  <c r="Z11" i="70"/>
  <c r="Z10" i="70"/>
  <c r="Z9" i="70"/>
  <c r="Z8" i="70"/>
  <c r="W31" i="70"/>
  <c r="W30" i="70"/>
  <c r="W29" i="70"/>
  <c r="W28" i="70"/>
  <c r="W27" i="70"/>
  <c r="W26" i="70"/>
  <c r="W25" i="70"/>
  <c r="W24" i="70"/>
  <c r="W23" i="70"/>
  <c r="W22" i="70"/>
  <c r="W21" i="70"/>
  <c r="W20" i="70"/>
  <c r="W19" i="70"/>
  <c r="W18" i="70"/>
  <c r="W17" i="70"/>
  <c r="W16" i="70"/>
  <c r="W15" i="70"/>
  <c r="W14" i="70"/>
  <c r="W13" i="70"/>
  <c r="W12" i="70"/>
  <c r="W11" i="70"/>
  <c r="W10" i="70"/>
  <c r="W9" i="70"/>
  <c r="W8" i="70"/>
  <c r="T31" i="70"/>
  <c r="T30" i="70"/>
  <c r="T29" i="70"/>
  <c r="T28" i="70"/>
  <c r="T27" i="70"/>
  <c r="T26" i="70"/>
  <c r="T25" i="70"/>
  <c r="T24" i="70"/>
  <c r="T23" i="70"/>
  <c r="T22" i="70"/>
  <c r="T21" i="70"/>
  <c r="T20" i="70"/>
  <c r="T19" i="70"/>
  <c r="T18" i="70"/>
  <c r="T17" i="70"/>
  <c r="T16" i="70"/>
  <c r="T15" i="70"/>
  <c r="T14" i="70"/>
  <c r="T13" i="70"/>
  <c r="T12" i="70"/>
  <c r="T11" i="70"/>
  <c r="T10" i="70"/>
  <c r="T9" i="70"/>
  <c r="T8" i="70"/>
  <c r="Q31" i="70"/>
  <c r="Q30" i="70"/>
  <c r="Q29" i="70"/>
  <c r="Q28" i="70"/>
  <c r="Q27" i="70"/>
  <c r="Q26" i="70"/>
  <c r="Q25" i="70"/>
  <c r="Q24" i="70"/>
  <c r="Q23" i="70"/>
  <c r="Q22" i="70"/>
  <c r="Q21" i="70"/>
  <c r="Q20" i="70"/>
  <c r="Q19" i="70"/>
  <c r="Q18" i="70"/>
  <c r="Q17" i="70"/>
  <c r="Q16" i="70"/>
  <c r="Q15" i="70"/>
  <c r="Q14" i="70"/>
  <c r="Q13" i="70"/>
  <c r="Q12" i="70"/>
  <c r="Q11" i="70"/>
  <c r="Q10" i="70"/>
  <c r="Q9" i="70"/>
  <c r="Q8" i="70"/>
  <c r="N31" i="70"/>
  <c r="N30" i="70"/>
  <c r="N29" i="70"/>
  <c r="N28" i="70"/>
  <c r="N27" i="70"/>
  <c r="N26" i="70"/>
  <c r="N25" i="70"/>
  <c r="N24" i="70"/>
  <c r="N23" i="70"/>
  <c r="N22" i="70"/>
  <c r="N21" i="70"/>
  <c r="N20" i="70"/>
  <c r="N19" i="70"/>
  <c r="N18" i="70"/>
  <c r="N17" i="70"/>
  <c r="N16" i="70"/>
  <c r="N15" i="70"/>
  <c r="N14" i="70"/>
  <c r="N13" i="70"/>
  <c r="N12" i="70"/>
  <c r="N11" i="70"/>
  <c r="N10" i="70"/>
  <c r="N9" i="70"/>
  <c r="N8" i="70"/>
  <c r="K31" i="70"/>
  <c r="K30" i="70"/>
  <c r="K29" i="70"/>
  <c r="K28" i="70"/>
  <c r="K27" i="70"/>
  <c r="K26" i="70"/>
  <c r="K25" i="70"/>
  <c r="K24" i="70"/>
  <c r="K23" i="70"/>
  <c r="K22" i="70"/>
  <c r="K21" i="70"/>
  <c r="K20" i="70"/>
  <c r="K19" i="70"/>
  <c r="K18" i="70"/>
  <c r="K17" i="70"/>
  <c r="K16" i="70"/>
  <c r="K15" i="70"/>
  <c r="K14" i="70"/>
  <c r="K13" i="70"/>
  <c r="K12" i="70"/>
  <c r="K11" i="70"/>
  <c r="K10" i="70"/>
  <c r="K9" i="70"/>
  <c r="K8" i="70"/>
  <c r="H31" i="70"/>
  <c r="H30" i="70"/>
  <c r="H29" i="70"/>
  <c r="H28" i="70"/>
  <c r="H27" i="70"/>
  <c r="H26" i="70"/>
  <c r="H25" i="70"/>
  <c r="H24" i="70"/>
  <c r="H23" i="70"/>
  <c r="H22" i="70"/>
  <c r="H21" i="70"/>
  <c r="H20" i="70"/>
  <c r="H19" i="70"/>
  <c r="H18" i="70"/>
  <c r="H17" i="70"/>
  <c r="H16" i="70"/>
  <c r="H15" i="70"/>
  <c r="H14" i="70"/>
  <c r="H13" i="70"/>
  <c r="H12" i="70"/>
  <c r="H11" i="70"/>
  <c r="H10" i="70"/>
  <c r="H9" i="70"/>
  <c r="H8" i="70"/>
  <c r="E31" i="70"/>
  <c r="E30" i="70"/>
  <c r="E29" i="70"/>
  <c r="E28" i="70"/>
  <c r="E27" i="70"/>
  <c r="E26" i="70"/>
  <c r="E25" i="70"/>
  <c r="E24" i="70"/>
  <c r="E23" i="70"/>
  <c r="E22" i="70"/>
  <c r="E21" i="70"/>
  <c r="E20" i="70"/>
  <c r="E19" i="70"/>
  <c r="E18" i="70"/>
  <c r="E17" i="70"/>
  <c r="E16" i="70"/>
  <c r="E15" i="70"/>
  <c r="E14" i="70"/>
  <c r="E13" i="70"/>
  <c r="E12" i="70"/>
  <c r="E11" i="70"/>
  <c r="E10" i="70"/>
  <c r="E9" i="70"/>
  <c r="E8" i="70"/>
  <c r="AQ5" i="70"/>
  <c r="AP5" i="70"/>
  <c r="AO5" i="70"/>
  <c r="AN5" i="70"/>
  <c r="AM5" i="70"/>
  <c r="AL5" i="70"/>
  <c r="AK5" i="70"/>
  <c r="AJ5" i="70"/>
  <c r="AI5" i="70"/>
  <c r="AG5" i="70"/>
  <c r="AF5" i="70"/>
  <c r="AE5" i="70"/>
  <c r="AD5" i="70"/>
  <c r="AC5" i="70"/>
  <c r="AB5" i="70"/>
  <c r="AA5" i="70"/>
  <c r="Z5" i="70"/>
  <c r="Y5" i="70"/>
  <c r="X5" i="70"/>
  <c r="W5" i="70"/>
  <c r="V5" i="70"/>
  <c r="U5" i="70"/>
  <c r="T5" i="70"/>
  <c r="S5" i="70"/>
  <c r="R5" i="70"/>
  <c r="Q5" i="70"/>
  <c r="P5" i="70"/>
  <c r="O5" i="70"/>
  <c r="N5" i="70"/>
  <c r="M5" i="70"/>
  <c r="L5" i="70"/>
  <c r="K5" i="70"/>
  <c r="J5" i="70"/>
  <c r="I5" i="70"/>
  <c r="H5" i="70"/>
  <c r="G5" i="70"/>
  <c r="F5" i="70"/>
  <c r="E5" i="70"/>
  <c r="D5" i="70"/>
  <c r="V31" i="69"/>
  <c r="V30" i="69"/>
  <c r="V29" i="69"/>
  <c r="V28" i="69"/>
  <c r="V27" i="69"/>
  <c r="V26" i="69"/>
  <c r="V25" i="69"/>
  <c r="V24" i="69"/>
  <c r="V23" i="69"/>
  <c r="V22" i="69"/>
  <c r="V21" i="69"/>
  <c r="V20" i="69"/>
  <c r="V19" i="69"/>
  <c r="V18" i="69"/>
  <c r="V17" i="69"/>
  <c r="V16" i="69"/>
  <c r="V15" i="69"/>
  <c r="V14" i="69"/>
  <c r="V13" i="69"/>
  <c r="V12" i="69"/>
  <c r="V11" i="69"/>
  <c r="V10" i="69"/>
  <c r="V9" i="69"/>
  <c r="V8" i="69"/>
  <c r="S31" i="69"/>
  <c r="S30" i="69"/>
  <c r="S29" i="69"/>
  <c r="S28" i="69"/>
  <c r="S27" i="69"/>
  <c r="S26" i="69"/>
  <c r="S25" i="69"/>
  <c r="S24" i="69"/>
  <c r="S23" i="69"/>
  <c r="S22" i="69"/>
  <c r="S21" i="69"/>
  <c r="S20" i="69"/>
  <c r="S19" i="69"/>
  <c r="S18" i="69"/>
  <c r="S17" i="69"/>
  <c r="S16" i="69"/>
  <c r="S15" i="69"/>
  <c r="S14" i="69"/>
  <c r="S13" i="69"/>
  <c r="S12" i="69"/>
  <c r="S11" i="69"/>
  <c r="S10" i="69"/>
  <c r="S9" i="69"/>
  <c r="S8" i="69"/>
  <c r="P31" i="69"/>
  <c r="P30" i="69"/>
  <c r="P29" i="69"/>
  <c r="P28" i="69"/>
  <c r="P27" i="69"/>
  <c r="P26" i="69"/>
  <c r="P25" i="69"/>
  <c r="P24" i="69"/>
  <c r="P23" i="69"/>
  <c r="P22" i="69"/>
  <c r="P21" i="69"/>
  <c r="P20" i="69"/>
  <c r="P19" i="69"/>
  <c r="P18" i="69"/>
  <c r="P17" i="69"/>
  <c r="P16" i="69"/>
  <c r="P15" i="69"/>
  <c r="P14" i="69"/>
  <c r="P13" i="69"/>
  <c r="P12" i="69"/>
  <c r="P11" i="69"/>
  <c r="P10" i="69"/>
  <c r="P9" i="69"/>
  <c r="P8" i="69"/>
  <c r="M31" i="69"/>
  <c r="M30" i="69"/>
  <c r="M29" i="69"/>
  <c r="M28" i="69"/>
  <c r="M27" i="69"/>
  <c r="M26" i="69"/>
  <c r="M25" i="69"/>
  <c r="M24" i="69"/>
  <c r="M23" i="69"/>
  <c r="M22" i="69"/>
  <c r="M21" i="69"/>
  <c r="M20" i="69"/>
  <c r="M19" i="69"/>
  <c r="M18" i="69"/>
  <c r="M17" i="69"/>
  <c r="M16" i="69"/>
  <c r="M15" i="69"/>
  <c r="M14" i="69"/>
  <c r="M13" i="69"/>
  <c r="M12" i="69"/>
  <c r="M11" i="69"/>
  <c r="M10" i="69"/>
  <c r="M9" i="69"/>
  <c r="M8" i="69"/>
  <c r="J31" i="69"/>
  <c r="J30" i="69"/>
  <c r="J29" i="69"/>
  <c r="J28" i="69"/>
  <c r="J27" i="69"/>
  <c r="J26" i="69"/>
  <c r="J25" i="69"/>
  <c r="J24" i="69"/>
  <c r="J23" i="69"/>
  <c r="J22" i="69"/>
  <c r="J21" i="69"/>
  <c r="J20" i="69"/>
  <c r="J19" i="69"/>
  <c r="J18" i="69"/>
  <c r="J17" i="69"/>
  <c r="J16" i="69"/>
  <c r="J15" i="69"/>
  <c r="J14" i="69"/>
  <c r="J13" i="69"/>
  <c r="J12" i="69"/>
  <c r="J11" i="69"/>
  <c r="J10" i="69"/>
  <c r="J9" i="69"/>
  <c r="J8" i="69"/>
  <c r="F31" i="69"/>
  <c r="F30" i="69"/>
  <c r="F29" i="69"/>
  <c r="F28" i="69"/>
  <c r="F27" i="69"/>
  <c r="F26" i="69"/>
  <c r="F25" i="69"/>
  <c r="F24" i="69"/>
  <c r="F23" i="69"/>
  <c r="F22" i="69"/>
  <c r="F21" i="69"/>
  <c r="F20" i="69"/>
  <c r="F19" i="69"/>
  <c r="F18" i="69"/>
  <c r="F17" i="69"/>
  <c r="F16" i="69"/>
  <c r="F15" i="69"/>
  <c r="F14" i="69"/>
  <c r="F13" i="69"/>
  <c r="F12" i="69"/>
  <c r="F11" i="69"/>
  <c r="F10" i="69"/>
  <c r="F9" i="69"/>
  <c r="F8" i="69"/>
  <c r="U31" i="69"/>
  <c r="U30" i="69"/>
  <c r="U29" i="69"/>
  <c r="U28" i="69"/>
  <c r="U27" i="69"/>
  <c r="U26" i="69"/>
  <c r="U25" i="69"/>
  <c r="U24" i="69"/>
  <c r="U23" i="69"/>
  <c r="U22" i="69"/>
  <c r="U21" i="69"/>
  <c r="U20" i="69"/>
  <c r="U19" i="69"/>
  <c r="U18" i="69"/>
  <c r="U17" i="69"/>
  <c r="U16" i="69"/>
  <c r="U15" i="69"/>
  <c r="U14" i="69"/>
  <c r="U13" i="69"/>
  <c r="U12" i="69"/>
  <c r="U11" i="69"/>
  <c r="U10" i="69"/>
  <c r="U9" i="69"/>
  <c r="U8" i="69"/>
  <c r="R31" i="69"/>
  <c r="R30" i="69"/>
  <c r="R29" i="69"/>
  <c r="R28" i="69"/>
  <c r="R27" i="69"/>
  <c r="R26" i="69"/>
  <c r="R25" i="69"/>
  <c r="R24" i="69"/>
  <c r="R23" i="69"/>
  <c r="R22" i="69"/>
  <c r="R21" i="69"/>
  <c r="R20" i="69"/>
  <c r="R19" i="69"/>
  <c r="R18" i="69"/>
  <c r="R17" i="69"/>
  <c r="R16" i="69"/>
  <c r="R15" i="69"/>
  <c r="R14" i="69"/>
  <c r="R13" i="69"/>
  <c r="R12" i="69"/>
  <c r="R11" i="69"/>
  <c r="R10" i="69"/>
  <c r="R9" i="69"/>
  <c r="R8" i="69"/>
  <c r="O31" i="69"/>
  <c r="O30" i="69"/>
  <c r="O29" i="69"/>
  <c r="O28" i="69"/>
  <c r="O27" i="69"/>
  <c r="O26" i="69"/>
  <c r="O25" i="69"/>
  <c r="O24" i="69"/>
  <c r="O23" i="69"/>
  <c r="O22" i="69"/>
  <c r="O21" i="69"/>
  <c r="O20" i="69"/>
  <c r="O19" i="69"/>
  <c r="O18" i="69"/>
  <c r="O17" i="69"/>
  <c r="O16" i="69"/>
  <c r="O15" i="69"/>
  <c r="O14" i="69"/>
  <c r="O13" i="69"/>
  <c r="O12" i="69"/>
  <c r="O11" i="69"/>
  <c r="O10" i="69"/>
  <c r="O9" i="69"/>
  <c r="O8" i="69"/>
  <c r="L31" i="69"/>
  <c r="L30" i="69"/>
  <c r="L29" i="69"/>
  <c r="L28" i="69"/>
  <c r="L27" i="69"/>
  <c r="L26" i="69"/>
  <c r="L25" i="69"/>
  <c r="L24" i="69"/>
  <c r="L23" i="69"/>
  <c r="L22" i="69"/>
  <c r="L21" i="69"/>
  <c r="L20" i="69"/>
  <c r="L19" i="69"/>
  <c r="L18" i="69"/>
  <c r="L17" i="69"/>
  <c r="L16" i="69"/>
  <c r="L15" i="69"/>
  <c r="L14" i="69"/>
  <c r="L13" i="69"/>
  <c r="L12" i="69"/>
  <c r="L11" i="69"/>
  <c r="L10" i="69"/>
  <c r="L9" i="69"/>
  <c r="L8" i="69"/>
  <c r="I31" i="69"/>
  <c r="I30" i="69"/>
  <c r="I29" i="69"/>
  <c r="I28" i="69"/>
  <c r="I27" i="69"/>
  <c r="I26" i="69"/>
  <c r="I25" i="69"/>
  <c r="I24" i="69"/>
  <c r="I23" i="69"/>
  <c r="I22" i="69"/>
  <c r="I21" i="69"/>
  <c r="I20" i="69"/>
  <c r="I19" i="69"/>
  <c r="I18" i="69"/>
  <c r="I17" i="69"/>
  <c r="I16" i="69"/>
  <c r="I15" i="69"/>
  <c r="I14" i="69"/>
  <c r="I13" i="69"/>
  <c r="I12" i="69"/>
  <c r="I11" i="69"/>
  <c r="I10" i="69"/>
  <c r="I9" i="69"/>
  <c r="I8" i="69"/>
  <c r="E31" i="69"/>
  <c r="E30" i="69"/>
  <c r="E29" i="69"/>
  <c r="E28" i="69"/>
  <c r="E27" i="69"/>
  <c r="E26" i="69"/>
  <c r="E25" i="69"/>
  <c r="E24" i="69"/>
  <c r="E23" i="69"/>
  <c r="E22" i="69"/>
  <c r="E21" i="69"/>
  <c r="E20" i="69"/>
  <c r="E19" i="69"/>
  <c r="E18" i="69"/>
  <c r="E17" i="69"/>
  <c r="E16" i="69"/>
  <c r="E15" i="69"/>
  <c r="E14" i="69"/>
  <c r="E13" i="69"/>
  <c r="E12" i="69"/>
  <c r="E11" i="69"/>
  <c r="E10" i="69"/>
  <c r="E9" i="69"/>
  <c r="E8" i="69"/>
  <c r="V5" i="69"/>
  <c r="U5" i="69"/>
  <c r="T5" i="69"/>
  <c r="S5" i="69"/>
  <c r="R5" i="69"/>
  <c r="Q5" i="69"/>
  <c r="P5" i="69"/>
  <c r="O5" i="69"/>
  <c r="N5" i="69"/>
  <c r="M5" i="69"/>
  <c r="L5" i="69"/>
  <c r="K5" i="69"/>
  <c r="J5" i="69"/>
  <c r="I5" i="69"/>
  <c r="H5" i="69"/>
  <c r="F5" i="69"/>
  <c r="E5" i="69"/>
  <c r="D5" i="69"/>
  <c r="Q17" i="59"/>
  <c r="Q16" i="59"/>
  <c r="Q15" i="59"/>
  <c r="Q14" i="59"/>
  <c r="Q13" i="59"/>
  <c r="Q12" i="59"/>
  <c r="Q11" i="59"/>
  <c r="Q10" i="59"/>
  <c r="L17" i="59"/>
  <c r="L16" i="59"/>
  <c r="L15" i="59"/>
  <c r="L14" i="59"/>
  <c r="L13" i="59"/>
  <c r="L12" i="59"/>
  <c r="L11" i="59"/>
  <c r="L10" i="59"/>
  <c r="I17" i="59"/>
  <c r="I16" i="59"/>
  <c r="I15" i="59"/>
  <c r="I14" i="59"/>
  <c r="I13" i="59"/>
  <c r="I12" i="59"/>
  <c r="I11" i="59"/>
  <c r="I10" i="59"/>
  <c r="F17" i="59"/>
  <c r="F16" i="59"/>
  <c r="F15" i="59"/>
  <c r="F14" i="59"/>
  <c r="F13" i="59"/>
  <c r="F12" i="59"/>
  <c r="F11" i="59"/>
  <c r="F10" i="59"/>
  <c r="P17" i="59"/>
  <c r="P16" i="59"/>
  <c r="P15" i="59"/>
  <c r="P14" i="59"/>
  <c r="P13" i="59"/>
  <c r="P12" i="59"/>
  <c r="P11" i="59"/>
  <c r="P10" i="59"/>
  <c r="K17" i="59"/>
  <c r="K16" i="59"/>
  <c r="K15" i="59"/>
  <c r="K14" i="59"/>
  <c r="K13" i="59"/>
  <c r="K12" i="59"/>
  <c r="K11" i="59"/>
  <c r="K10" i="59"/>
  <c r="H17" i="59"/>
  <c r="H16" i="59"/>
  <c r="H15" i="59"/>
  <c r="H14" i="59"/>
  <c r="H13" i="59"/>
  <c r="H12" i="59"/>
  <c r="H11" i="59"/>
  <c r="H10" i="59"/>
  <c r="E17" i="59"/>
  <c r="E16" i="59"/>
  <c r="E15" i="59"/>
  <c r="E14" i="59"/>
  <c r="E13" i="59"/>
  <c r="E12" i="59"/>
  <c r="E11" i="59"/>
  <c r="E10" i="59"/>
  <c r="Q7" i="59"/>
  <c r="P7" i="59"/>
  <c r="O7" i="59"/>
  <c r="L7" i="59"/>
  <c r="K7" i="59"/>
  <c r="J7" i="59"/>
  <c r="I7" i="59"/>
  <c r="H7" i="59"/>
  <c r="G7" i="59"/>
  <c r="F7" i="59"/>
  <c r="E7" i="59"/>
  <c r="D7" i="59"/>
  <c r="V31" i="68"/>
  <c r="V30" i="68"/>
  <c r="V29" i="68"/>
  <c r="V28" i="68"/>
  <c r="V27" i="68"/>
  <c r="V26" i="68"/>
  <c r="V25" i="68"/>
  <c r="V24" i="68"/>
  <c r="V23" i="68"/>
  <c r="V22" i="68"/>
  <c r="V21" i="68"/>
  <c r="V20" i="68"/>
  <c r="V19" i="68"/>
  <c r="V18" i="68"/>
  <c r="V17" i="68"/>
  <c r="V16" i="68"/>
  <c r="V15" i="68"/>
  <c r="V14" i="68"/>
  <c r="V13" i="68"/>
  <c r="V12" i="68"/>
  <c r="V11" i="68"/>
  <c r="V10" i="68"/>
  <c r="V9" i="68"/>
  <c r="V8" i="68"/>
  <c r="S31" i="68"/>
  <c r="S30" i="68"/>
  <c r="S29" i="68"/>
  <c r="S28" i="68"/>
  <c r="S27" i="68"/>
  <c r="S26" i="68"/>
  <c r="S25" i="68"/>
  <c r="S24" i="68"/>
  <c r="S23" i="68"/>
  <c r="S22" i="68"/>
  <c r="S21" i="68"/>
  <c r="S20" i="68"/>
  <c r="S19" i="68"/>
  <c r="S18" i="68"/>
  <c r="S17" i="68"/>
  <c r="S16" i="68"/>
  <c r="S15" i="68"/>
  <c r="S14" i="68"/>
  <c r="S13" i="68"/>
  <c r="S12" i="68"/>
  <c r="S11" i="68"/>
  <c r="S10" i="68"/>
  <c r="S9" i="68"/>
  <c r="S8" i="68"/>
  <c r="P31" i="68"/>
  <c r="P30" i="68"/>
  <c r="P29" i="68"/>
  <c r="P28" i="68"/>
  <c r="P27" i="68"/>
  <c r="P26" i="68"/>
  <c r="P25" i="68"/>
  <c r="P24" i="68"/>
  <c r="P23" i="68"/>
  <c r="P22" i="68"/>
  <c r="P21" i="68"/>
  <c r="P20" i="68"/>
  <c r="P19" i="68"/>
  <c r="P18" i="68"/>
  <c r="P17" i="68"/>
  <c r="P16" i="68"/>
  <c r="P15" i="68"/>
  <c r="P14" i="68"/>
  <c r="P13" i="68"/>
  <c r="P12" i="68"/>
  <c r="P11" i="68"/>
  <c r="P10" i="68"/>
  <c r="P9" i="68"/>
  <c r="P8" i="68"/>
  <c r="M31" i="68"/>
  <c r="M30" i="68"/>
  <c r="M29" i="68"/>
  <c r="M28" i="68"/>
  <c r="M27" i="68"/>
  <c r="M26" i="68"/>
  <c r="M25" i="68"/>
  <c r="M24" i="68"/>
  <c r="M23" i="68"/>
  <c r="M22" i="68"/>
  <c r="M21" i="68"/>
  <c r="M20" i="68"/>
  <c r="M19" i="68"/>
  <c r="M18" i="68"/>
  <c r="M17" i="68"/>
  <c r="M16" i="68"/>
  <c r="M15" i="68"/>
  <c r="M14" i="68"/>
  <c r="M13" i="68"/>
  <c r="M12" i="68"/>
  <c r="M11" i="68"/>
  <c r="M10" i="68"/>
  <c r="M9" i="68"/>
  <c r="M8" i="68"/>
  <c r="J31" i="68"/>
  <c r="J30" i="68"/>
  <c r="J29" i="68"/>
  <c r="J28" i="68"/>
  <c r="J27" i="68"/>
  <c r="J26" i="68"/>
  <c r="J25" i="68"/>
  <c r="J24" i="68"/>
  <c r="J23" i="68"/>
  <c r="J22" i="68"/>
  <c r="J21" i="68"/>
  <c r="J20" i="68"/>
  <c r="J19" i="68"/>
  <c r="J18" i="68"/>
  <c r="J17" i="68"/>
  <c r="J16" i="68"/>
  <c r="J15" i="68"/>
  <c r="J14" i="68"/>
  <c r="J13" i="68"/>
  <c r="J12" i="68"/>
  <c r="J11" i="68"/>
  <c r="J10" i="68"/>
  <c r="J9" i="68"/>
  <c r="J8" i="68"/>
  <c r="G31" i="68"/>
  <c r="G30" i="68"/>
  <c r="G29" i="68"/>
  <c r="G28" i="68"/>
  <c r="G27" i="68"/>
  <c r="G26" i="68"/>
  <c r="G25" i="68"/>
  <c r="G24" i="68"/>
  <c r="G23" i="68"/>
  <c r="G22" i="68"/>
  <c r="G21" i="68"/>
  <c r="G20" i="68"/>
  <c r="G19" i="68"/>
  <c r="G18" i="68"/>
  <c r="G17" i="68"/>
  <c r="G16" i="68"/>
  <c r="G15" i="68"/>
  <c r="G14" i="68"/>
  <c r="G13" i="68"/>
  <c r="G12" i="68"/>
  <c r="G11" i="68"/>
  <c r="G10" i="68"/>
  <c r="G9" i="68"/>
  <c r="G8" i="68"/>
  <c r="U31" i="68"/>
  <c r="U30" i="68"/>
  <c r="U29" i="68"/>
  <c r="U28" i="68"/>
  <c r="U27" i="68"/>
  <c r="U26" i="68"/>
  <c r="U25" i="68"/>
  <c r="U24" i="68"/>
  <c r="U23" i="68"/>
  <c r="U22" i="68"/>
  <c r="U21" i="68"/>
  <c r="U20" i="68"/>
  <c r="U19" i="68"/>
  <c r="U18" i="68"/>
  <c r="U17" i="68"/>
  <c r="U16" i="68"/>
  <c r="U15" i="68"/>
  <c r="U14" i="68"/>
  <c r="U13" i="68"/>
  <c r="U12" i="68"/>
  <c r="U11" i="68"/>
  <c r="U10" i="68"/>
  <c r="U9" i="68"/>
  <c r="U8" i="68"/>
  <c r="R31" i="68"/>
  <c r="R30" i="68"/>
  <c r="R29" i="68"/>
  <c r="R28" i="68"/>
  <c r="R27" i="68"/>
  <c r="R26" i="68"/>
  <c r="R25" i="68"/>
  <c r="R24" i="68"/>
  <c r="R23" i="68"/>
  <c r="R22" i="68"/>
  <c r="R21" i="68"/>
  <c r="R20" i="68"/>
  <c r="R19" i="68"/>
  <c r="R18" i="68"/>
  <c r="R17" i="68"/>
  <c r="R16" i="68"/>
  <c r="R15" i="68"/>
  <c r="R14" i="68"/>
  <c r="R13" i="68"/>
  <c r="R12" i="68"/>
  <c r="R11" i="68"/>
  <c r="R10" i="68"/>
  <c r="R9" i="68"/>
  <c r="R8" i="68"/>
  <c r="O31" i="68"/>
  <c r="O30" i="68"/>
  <c r="O29" i="68"/>
  <c r="O28" i="68"/>
  <c r="O27" i="68"/>
  <c r="O26" i="68"/>
  <c r="O25" i="68"/>
  <c r="O24" i="68"/>
  <c r="O23" i="68"/>
  <c r="O22" i="68"/>
  <c r="O21" i="68"/>
  <c r="O20" i="68"/>
  <c r="O19" i="68"/>
  <c r="O18" i="68"/>
  <c r="O17" i="68"/>
  <c r="O16" i="68"/>
  <c r="O15" i="68"/>
  <c r="O14" i="68"/>
  <c r="O13" i="68"/>
  <c r="O12" i="68"/>
  <c r="O11" i="68"/>
  <c r="O10" i="68"/>
  <c r="O9" i="68"/>
  <c r="O8" i="68"/>
  <c r="L31" i="68"/>
  <c r="L30" i="68"/>
  <c r="L29" i="68"/>
  <c r="L28" i="68"/>
  <c r="L27" i="68"/>
  <c r="L26" i="68"/>
  <c r="L25" i="68"/>
  <c r="L24" i="68"/>
  <c r="L23" i="68"/>
  <c r="L22" i="68"/>
  <c r="L21" i="68"/>
  <c r="L20" i="68"/>
  <c r="L19" i="68"/>
  <c r="L18" i="68"/>
  <c r="L17" i="68"/>
  <c r="L16" i="68"/>
  <c r="L15" i="68"/>
  <c r="L14" i="68"/>
  <c r="L13" i="68"/>
  <c r="L12" i="68"/>
  <c r="L11" i="68"/>
  <c r="L10" i="68"/>
  <c r="L9" i="68"/>
  <c r="L8" i="68"/>
  <c r="I31" i="68"/>
  <c r="I30" i="68"/>
  <c r="I29" i="68"/>
  <c r="I28" i="68"/>
  <c r="I27" i="68"/>
  <c r="I26" i="68"/>
  <c r="I25" i="68"/>
  <c r="I24" i="68"/>
  <c r="I23" i="68"/>
  <c r="I22" i="68"/>
  <c r="I21" i="68"/>
  <c r="I20" i="68"/>
  <c r="I19" i="68"/>
  <c r="I18" i="68"/>
  <c r="I17" i="68"/>
  <c r="I16" i="68"/>
  <c r="I15" i="68"/>
  <c r="I14" i="68"/>
  <c r="I13" i="68"/>
  <c r="I12" i="68"/>
  <c r="I11" i="68"/>
  <c r="I10" i="68"/>
  <c r="I9" i="68"/>
  <c r="I8" i="68"/>
  <c r="F31" i="68"/>
  <c r="F30" i="68"/>
  <c r="F29" i="68"/>
  <c r="F28" i="68"/>
  <c r="F27" i="68"/>
  <c r="F26" i="68"/>
  <c r="F25" i="68"/>
  <c r="F24" i="68"/>
  <c r="F23" i="68"/>
  <c r="F22" i="68"/>
  <c r="F21" i="68"/>
  <c r="F20" i="68"/>
  <c r="F19" i="68"/>
  <c r="F18" i="68"/>
  <c r="F17" i="68"/>
  <c r="F16" i="68"/>
  <c r="F15" i="68"/>
  <c r="F14" i="68"/>
  <c r="F13" i="68"/>
  <c r="F12" i="68"/>
  <c r="F11" i="68"/>
  <c r="F10" i="68"/>
  <c r="F9" i="68"/>
  <c r="F8" i="68"/>
  <c r="V5" i="68"/>
  <c r="U5" i="68"/>
  <c r="T5" i="68"/>
  <c r="S5" i="68"/>
  <c r="R5" i="68"/>
  <c r="Q5" i="68"/>
  <c r="P5" i="68"/>
  <c r="O5" i="68"/>
  <c r="N5" i="68"/>
  <c r="M5" i="68"/>
  <c r="L5" i="68"/>
  <c r="K5" i="68"/>
  <c r="J5" i="68"/>
  <c r="I5" i="68"/>
  <c r="H5" i="68"/>
  <c r="G5" i="68"/>
  <c r="F5" i="68"/>
  <c r="E5" i="68"/>
  <c r="Q17" i="58"/>
  <c r="Q16" i="58"/>
  <c r="Q15" i="58"/>
  <c r="Q14" i="58"/>
  <c r="Q13" i="58"/>
  <c r="Q12" i="58"/>
  <c r="Q11" i="58"/>
  <c r="Q10" i="58"/>
  <c r="N17" i="58"/>
  <c r="N16" i="58"/>
  <c r="N15" i="58"/>
  <c r="N14" i="58"/>
  <c r="N13" i="58"/>
  <c r="N12" i="58"/>
  <c r="N11" i="58"/>
  <c r="N10" i="58"/>
  <c r="K17" i="58"/>
  <c r="K16" i="58"/>
  <c r="K15" i="58"/>
  <c r="K14" i="58"/>
  <c r="K13" i="58"/>
  <c r="K12" i="58"/>
  <c r="K11" i="58"/>
  <c r="K10" i="58"/>
  <c r="P17" i="58"/>
  <c r="P16" i="58"/>
  <c r="P15" i="58"/>
  <c r="P14" i="58"/>
  <c r="P13" i="58"/>
  <c r="P12" i="58"/>
  <c r="P11" i="58"/>
  <c r="P10" i="58"/>
  <c r="M17" i="58"/>
  <c r="M16" i="58"/>
  <c r="M15" i="58"/>
  <c r="M14" i="58"/>
  <c r="M13" i="58"/>
  <c r="M12" i="58"/>
  <c r="M11" i="58"/>
  <c r="M10" i="58"/>
  <c r="J17" i="58"/>
  <c r="J16" i="58"/>
  <c r="J15" i="58"/>
  <c r="J14" i="58"/>
  <c r="J13" i="58"/>
  <c r="J12" i="58"/>
  <c r="J11" i="58"/>
  <c r="J10" i="58"/>
  <c r="F11" i="58"/>
  <c r="E11" i="58"/>
  <c r="F10" i="58"/>
  <c r="E10" i="58"/>
  <c r="Q7" i="58"/>
  <c r="P7" i="58"/>
  <c r="O7" i="58"/>
  <c r="N7" i="58"/>
  <c r="M7" i="58"/>
  <c r="L7" i="58"/>
  <c r="K7" i="58"/>
  <c r="J7" i="58"/>
  <c r="I7" i="58"/>
  <c r="F7" i="58"/>
  <c r="E7" i="58"/>
  <c r="D7" i="58"/>
  <c r="W31" i="52"/>
  <c r="W30" i="52"/>
  <c r="W29" i="52"/>
  <c r="W28" i="52"/>
  <c r="W27" i="52"/>
  <c r="W26" i="52"/>
  <c r="W25" i="52"/>
  <c r="W24" i="52"/>
  <c r="W23" i="52"/>
  <c r="W22" i="52"/>
  <c r="W21" i="52"/>
  <c r="W20" i="52"/>
  <c r="W19" i="52"/>
  <c r="W18" i="52"/>
  <c r="W17" i="52"/>
  <c r="W16" i="52"/>
  <c r="W15" i="52"/>
  <c r="W14" i="52"/>
  <c r="W13" i="52"/>
  <c r="W12" i="52"/>
  <c r="W11" i="52"/>
  <c r="W10" i="52"/>
  <c r="W9" i="52"/>
  <c r="W8" i="52"/>
  <c r="T31" i="52"/>
  <c r="T30" i="52"/>
  <c r="T29" i="52"/>
  <c r="T28" i="52"/>
  <c r="T27" i="52"/>
  <c r="T26" i="52"/>
  <c r="T25" i="52"/>
  <c r="T24" i="52"/>
  <c r="T23" i="52"/>
  <c r="T22" i="52"/>
  <c r="T21" i="52"/>
  <c r="T20" i="52"/>
  <c r="T19" i="52"/>
  <c r="T18" i="52"/>
  <c r="T17" i="52"/>
  <c r="T16" i="52"/>
  <c r="T15" i="52"/>
  <c r="T14" i="52"/>
  <c r="T13" i="52"/>
  <c r="T12" i="52"/>
  <c r="T11" i="52"/>
  <c r="T10" i="52"/>
  <c r="T9" i="52"/>
  <c r="T8" i="52"/>
  <c r="Q31" i="52"/>
  <c r="Q30" i="52"/>
  <c r="Q29" i="52"/>
  <c r="Q28" i="52"/>
  <c r="Q27" i="52"/>
  <c r="Q26" i="52"/>
  <c r="Q25" i="52"/>
  <c r="Q24" i="52"/>
  <c r="Q23" i="52"/>
  <c r="Q22" i="52"/>
  <c r="Q21" i="52"/>
  <c r="Q20" i="52"/>
  <c r="Q19" i="52"/>
  <c r="Q18" i="52"/>
  <c r="Q17" i="52"/>
  <c r="Q16" i="52"/>
  <c r="Q15" i="52"/>
  <c r="Q14" i="52"/>
  <c r="Q13" i="52"/>
  <c r="Q12" i="52"/>
  <c r="Q11" i="52"/>
  <c r="Q10" i="52"/>
  <c r="Q9" i="52"/>
  <c r="Q8" i="52"/>
  <c r="N31" i="52"/>
  <c r="N30" i="52"/>
  <c r="N29" i="52"/>
  <c r="N28" i="52"/>
  <c r="N27" i="52"/>
  <c r="N26" i="52"/>
  <c r="N25" i="52"/>
  <c r="N24" i="52"/>
  <c r="N23" i="52"/>
  <c r="N22" i="52"/>
  <c r="N21" i="52"/>
  <c r="N20" i="52"/>
  <c r="N19" i="52"/>
  <c r="N18" i="52"/>
  <c r="N17" i="52"/>
  <c r="N16" i="52"/>
  <c r="N15" i="52"/>
  <c r="N14" i="52"/>
  <c r="N13" i="52"/>
  <c r="N12" i="52"/>
  <c r="N11" i="52"/>
  <c r="N10" i="52"/>
  <c r="N9" i="52"/>
  <c r="N8" i="52"/>
  <c r="K31" i="52"/>
  <c r="K30" i="52"/>
  <c r="K29" i="52"/>
  <c r="K28" i="52"/>
  <c r="K27" i="52"/>
  <c r="K26" i="52"/>
  <c r="K25" i="52"/>
  <c r="K24" i="52"/>
  <c r="K23" i="52"/>
  <c r="K22" i="52"/>
  <c r="K21" i="52"/>
  <c r="K20" i="52"/>
  <c r="K19" i="52"/>
  <c r="K18" i="52"/>
  <c r="K17" i="52"/>
  <c r="K16" i="52"/>
  <c r="K15" i="52"/>
  <c r="K14" i="52"/>
  <c r="K13" i="52"/>
  <c r="K12" i="52"/>
  <c r="K11" i="52"/>
  <c r="K10" i="52"/>
  <c r="K9" i="52"/>
  <c r="K8" i="52"/>
  <c r="V31" i="52"/>
  <c r="V30" i="52"/>
  <c r="V29" i="52"/>
  <c r="V28" i="52"/>
  <c r="V27" i="52"/>
  <c r="V26" i="52"/>
  <c r="V25" i="52"/>
  <c r="V24" i="52"/>
  <c r="V23" i="52"/>
  <c r="V22" i="52"/>
  <c r="V21" i="52"/>
  <c r="V20" i="52"/>
  <c r="V19" i="52"/>
  <c r="V18" i="52"/>
  <c r="V17" i="52"/>
  <c r="V16" i="52"/>
  <c r="V15" i="52"/>
  <c r="V14" i="52"/>
  <c r="V13" i="52"/>
  <c r="V12" i="52"/>
  <c r="V11" i="52"/>
  <c r="V10" i="52"/>
  <c r="V9" i="52"/>
  <c r="V8" i="52"/>
  <c r="S31" i="52"/>
  <c r="S30" i="52"/>
  <c r="S29" i="52"/>
  <c r="S28" i="52"/>
  <c r="S27" i="52"/>
  <c r="S26" i="52"/>
  <c r="S25" i="52"/>
  <c r="S24" i="52"/>
  <c r="S23" i="52"/>
  <c r="S22" i="52"/>
  <c r="S21" i="52"/>
  <c r="S20" i="52"/>
  <c r="S19" i="52"/>
  <c r="S18" i="52"/>
  <c r="S17" i="52"/>
  <c r="S16" i="52"/>
  <c r="S15" i="52"/>
  <c r="S14" i="52"/>
  <c r="S13" i="52"/>
  <c r="S12" i="52"/>
  <c r="S11" i="52"/>
  <c r="S10" i="52"/>
  <c r="S9" i="52"/>
  <c r="S8" i="52"/>
  <c r="P31" i="52"/>
  <c r="P30" i="52"/>
  <c r="P29" i="52"/>
  <c r="P28" i="52"/>
  <c r="P27" i="52"/>
  <c r="P26" i="52"/>
  <c r="P25" i="52"/>
  <c r="P24" i="52"/>
  <c r="P23" i="52"/>
  <c r="P22" i="52"/>
  <c r="P21" i="52"/>
  <c r="P20" i="52"/>
  <c r="P19" i="52"/>
  <c r="P18" i="52"/>
  <c r="P17" i="52"/>
  <c r="P16" i="52"/>
  <c r="P15" i="52"/>
  <c r="P14" i="52"/>
  <c r="P13" i="52"/>
  <c r="P12" i="52"/>
  <c r="P11" i="52"/>
  <c r="P10" i="52"/>
  <c r="P9" i="52"/>
  <c r="P8" i="52"/>
  <c r="M31" i="52"/>
  <c r="M30" i="52"/>
  <c r="M29" i="52"/>
  <c r="M28" i="52"/>
  <c r="M27" i="52"/>
  <c r="M26" i="52"/>
  <c r="M25" i="52"/>
  <c r="M24" i="52"/>
  <c r="M23" i="52"/>
  <c r="M22" i="52"/>
  <c r="M21" i="52"/>
  <c r="M20" i="52"/>
  <c r="M19" i="52"/>
  <c r="M18" i="52"/>
  <c r="M17" i="52"/>
  <c r="M16" i="52"/>
  <c r="M15" i="52"/>
  <c r="M14" i="52"/>
  <c r="M13" i="52"/>
  <c r="M12" i="52"/>
  <c r="M11" i="52"/>
  <c r="M10" i="52"/>
  <c r="M9" i="52"/>
  <c r="M8" i="52"/>
  <c r="J31" i="52"/>
  <c r="J30" i="52"/>
  <c r="J29" i="52"/>
  <c r="J28" i="52"/>
  <c r="J27" i="52"/>
  <c r="J26" i="52"/>
  <c r="J25" i="52"/>
  <c r="J24" i="52"/>
  <c r="J23" i="52"/>
  <c r="J22" i="52"/>
  <c r="J21" i="52"/>
  <c r="J20" i="52"/>
  <c r="J19" i="52"/>
  <c r="J18" i="52"/>
  <c r="J17" i="52"/>
  <c r="J16" i="52"/>
  <c r="J15" i="52"/>
  <c r="J14" i="52"/>
  <c r="J13" i="52"/>
  <c r="J12" i="52"/>
  <c r="J11" i="52"/>
  <c r="J10" i="52"/>
  <c r="J9" i="52"/>
  <c r="J8" i="52"/>
  <c r="W5" i="52"/>
  <c r="V5" i="52"/>
  <c r="U5" i="52"/>
  <c r="T5" i="52"/>
  <c r="S5" i="52"/>
  <c r="R5" i="52"/>
  <c r="Q5" i="52"/>
  <c r="P5" i="52"/>
  <c r="O5" i="52"/>
  <c r="N5" i="52"/>
  <c r="M5" i="52"/>
  <c r="L5" i="52"/>
  <c r="K5" i="52"/>
  <c r="J5" i="52"/>
  <c r="I5" i="52"/>
  <c r="M33" i="65"/>
  <c r="M32" i="65"/>
  <c r="M31" i="65"/>
  <c r="M30" i="65"/>
  <c r="M29" i="65"/>
  <c r="M28" i="65"/>
  <c r="M27" i="65"/>
  <c r="M26" i="65"/>
  <c r="M25" i="65"/>
  <c r="M24" i="65"/>
  <c r="M23" i="65"/>
  <c r="M22" i="65"/>
  <c r="M21" i="65"/>
  <c r="M20" i="65"/>
  <c r="M19" i="65"/>
  <c r="M18" i="65"/>
  <c r="M17" i="65"/>
  <c r="M16" i="65"/>
  <c r="M15" i="65"/>
  <c r="M14" i="65"/>
  <c r="M13" i="65"/>
  <c r="M12" i="65"/>
  <c r="M11" i="65"/>
  <c r="M10" i="65"/>
  <c r="J33" i="65"/>
  <c r="J32" i="65"/>
  <c r="J31" i="65"/>
  <c r="J30" i="65"/>
  <c r="J29" i="65"/>
  <c r="J28" i="65"/>
  <c r="J27" i="65"/>
  <c r="J26" i="65"/>
  <c r="J25" i="65"/>
  <c r="J24" i="65"/>
  <c r="J23" i="65"/>
  <c r="J22" i="65"/>
  <c r="J21" i="65"/>
  <c r="J20" i="65"/>
  <c r="J19" i="65"/>
  <c r="J18" i="65"/>
  <c r="J17" i="65"/>
  <c r="J16" i="65"/>
  <c r="J15" i="65"/>
  <c r="J14" i="65"/>
  <c r="J13" i="65"/>
  <c r="J12" i="65"/>
  <c r="J11" i="65"/>
  <c r="J10" i="65"/>
  <c r="G33" i="65"/>
  <c r="G32" i="65"/>
  <c r="G31" i="65"/>
  <c r="G30" i="65"/>
  <c r="G29" i="65"/>
  <c r="G28" i="65"/>
  <c r="G27" i="65"/>
  <c r="G26" i="65"/>
  <c r="G25" i="65"/>
  <c r="G24" i="65"/>
  <c r="G23" i="65"/>
  <c r="G22" i="65"/>
  <c r="G21" i="65"/>
  <c r="G20" i="65"/>
  <c r="G19" i="65"/>
  <c r="G18" i="65"/>
  <c r="G17" i="65"/>
  <c r="G16" i="65"/>
  <c r="G15" i="65"/>
  <c r="G14" i="65"/>
  <c r="G13" i="65"/>
  <c r="G12" i="65"/>
  <c r="G11" i="65"/>
  <c r="G10" i="65"/>
  <c r="L33" i="65"/>
  <c r="L32" i="65"/>
  <c r="L31" i="65"/>
  <c r="L30" i="65"/>
  <c r="L29" i="65"/>
  <c r="L28" i="65"/>
  <c r="L27" i="65"/>
  <c r="L26" i="65"/>
  <c r="L25" i="65"/>
  <c r="L24" i="65"/>
  <c r="L23" i="65"/>
  <c r="L22" i="65"/>
  <c r="L21" i="65"/>
  <c r="L20" i="65"/>
  <c r="L19" i="65"/>
  <c r="L18" i="65"/>
  <c r="L17" i="65"/>
  <c r="L16" i="65"/>
  <c r="L15" i="65"/>
  <c r="L14" i="65"/>
  <c r="L13" i="65"/>
  <c r="L12" i="65"/>
  <c r="L11" i="65"/>
  <c r="L10" i="65"/>
  <c r="I33" i="65"/>
  <c r="I32" i="65"/>
  <c r="I31" i="65"/>
  <c r="I30" i="65"/>
  <c r="I29" i="65"/>
  <c r="I28" i="65"/>
  <c r="I27" i="65"/>
  <c r="I26" i="65"/>
  <c r="I25" i="65"/>
  <c r="I24" i="65"/>
  <c r="I23" i="65"/>
  <c r="I22" i="65"/>
  <c r="I21" i="65"/>
  <c r="I20" i="65"/>
  <c r="I19" i="65"/>
  <c r="I18" i="65"/>
  <c r="I17" i="65"/>
  <c r="I16" i="65"/>
  <c r="I15" i="65"/>
  <c r="I14" i="65"/>
  <c r="I13" i="65"/>
  <c r="I12" i="65"/>
  <c r="I11" i="65"/>
  <c r="I10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M7" i="65"/>
  <c r="L7" i="65"/>
  <c r="K7" i="65"/>
  <c r="J7" i="65"/>
  <c r="I7" i="65"/>
  <c r="H7" i="65"/>
  <c r="G7" i="65"/>
  <c r="F7" i="65"/>
  <c r="E7" i="65"/>
  <c r="G12" i="64"/>
  <c r="F12" i="64"/>
  <c r="E12" i="64"/>
  <c r="D12" i="64"/>
  <c r="I16" i="72"/>
  <c r="C12" i="72"/>
  <c r="AC6" i="70"/>
  <c r="AF6" i="70"/>
  <c r="AJ6" i="70"/>
  <c r="AM6" i="70"/>
  <c r="AP6" i="70"/>
  <c r="Z6" i="70"/>
  <c r="W6" i="70"/>
  <c r="T6" i="70"/>
  <c r="Q6" i="70"/>
  <c r="N6" i="70"/>
  <c r="K6" i="70"/>
  <c r="H6" i="70"/>
  <c r="E6" i="70"/>
  <c r="B6" i="70"/>
  <c r="B5" i="70"/>
  <c r="U6" i="69"/>
  <c r="R6" i="69"/>
  <c r="O6" i="69"/>
  <c r="L6" i="69"/>
  <c r="I6" i="69"/>
  <c r="E6" i="69"/>
  <c r="B6" i="69"/>
  <c r="B5" i="69"/>
  <c r="E8" i="59"/>
  <c r="H8" i="59"/>
  <c r="K8" i="59"/>
  <c r="P8" i="59"/>
  <c r="B8" i="59"/>
  <c r="B7" i="59"/>
  <c r="U6" i="68"/>
  <c r="R6" i="68"/>
  <c r="O6" i="68"/>
  <c r="L6" i="68"/>
  <c r="I6" i="68"/>
  <c r="F6" i="68"/>
  <c r="B6" i="68"/>
  <c r="B5" i="68"/>
  <c r="E8" i="58"/>
  <c r="J8" i="58"/>
  <c r="M8" i="58"/>
  <c r="P8" i="58"/>
  <c r="B8" i="58"/>
  <c r="B7" i="58"/>
  <c r="M10" i="66"/>
  <c r="J8" i="66"/>
  <c r="K8" i="66"/>
  <c r="L8" i="66"/>
  <c r="M8" i="66"/>
  <c r="N8" i="66"/>
  <c r="J9" i="66"/>
  <c r="K9" i="66"/>
  <c r="L9" i="66"/>
  <c r="M9" i="66"/>
  <c r="N9" i="66"/>
  <c r="J10" i="66"/>
  <c r="K10" i="66"/>
  <c r="L10" i="66"/>
  <c r="N10" i="66"/>
  <c r="J11" i="66"/>
  <c r="K11" i="66"/>
  <c r="L11" i="66"/>
  <c r="M11" i="66"/>
  <c r="N11" i="66"/>
  <c r="J12" i="66"/>
  <c r="K12" i="66"/>
  <c r="L12" i="66"/>
  <c r="M12" i="66"/>
  <c r="N12" i="66"/>
  <c r="I5" i="66"/>
  <c r="U12" i="66"/>
  <c r="T12" i="66"/>
  <c r="S12" i="66"/>
  <c r="R12" i="66"/>
  <c r="Q12" i="66"/>
  <c r="U11" i="66"/>
  <c r="T11" i="66"/>
  <c r="S11" i="66"/>
  <c r="R11" i="66"/>
  <c r="Q11" i="66"/>
  <c r="U10" i="66"/>
  <c r="T10" i="66"/>
  <c r="S10" i="66"/>
  <c r="R10" i="66"/>
  <c r="Q10" i="66"/>
  <c r="U9" i="66"/>
  <c r="T9" i="66"/>
  <c r="S9" i="66"/>
  <c r="R9" i="66"/>
  <c r="Q9" i="66"/>
  <c r="U8" i="66"/>
  <c r="T8" i="66"/>
  <c r="S8" i="66"/>
  <c r="R8" i="66"/>
  <c r="Q8" i="66"/>
  <c r="L8" i="65"/>
  <c r="I8" i="65"/>
  <c r="F8" i="65"/>
  <c r="B8" i="65"/>
  <c r="B7" i="65"/>
  <c r="D11" i="64"/>
  <c r="E11" i="64"/>
  <c r="F11" i="64"/>
  <c r="G11" i="64"/>
  <c r="B11" i="64"/>
  <c r="B4" i="64"/>
  <c r="J6" i="52"/>
  <c r="M6" i="52"/>
  <c r="P6" i="52"/>
  <c r="S6" i="52"/>
  <c r="V6" i="52"/>
  <c r="B6" i="52"/>
  <c r="B5" i="52"/>
</calcChain>
</file>

<file path=xl/sharedStrings.xml><?xml version="1.0" encoding="utf-8"?>
<sst xmlns="http://schemas.openxmlformats.org/spreadsheetml/2006/main" count="654" uniqueCount="358">
  <si>
    <t>ANSWER</t>
  </si>
  <si>
    <t>Answer Status</t>
  </si>
  <si>
    <t>Correct</t>
  </si>
  <si>
    <t>Wrong</t>
  </si>
  <si>
    <t>Answer Status Q01</t>
  </si>
  <si>
    <t>Answer Status Q02</t>
  </si>
  <si>
    <t>Answer Status Q03</t>
  </si>
  <si>
    <t>Answer Status Q04</t>
  </si>
  <si>
    <t>% Attempted</t>
  </si>
  <si>
    <t>% Correct</t>
  </si>
  <si>
    <t>AVERAGE</t>
  </si>
  <si>
    <t>Answer Status Q05</t>
  </si>
  <si>
    <t>Answer Status Q06</t>
  </si>
  <si>
    <t>Y</t>
  </si>
  <si>
    <t>N</t>
  </si>
  <si>
    <t>Function(s)</t>
  </si>
  <si>
    <t>Formula Element</t>
  </si>
  <si>
    <t>Reference(s)</t>
  </si>
  <si>
    <t>Operator(s)</t>
  </si>
  <si>
    <t>Constant(s)</t>
  </si>
  <si>
    <t>ID</t>
  </si>
  <si>
    <t>YesNo</t>
  </si>
  <si>
    <t>Q#</t>
  </si>
  <si>
    <t>Answer Status Q07</t>
  </si>
  <si>
    <t>Fill in Empty Cells (Gray Borders) with Correct Formulas [Expand Hidden Columns for ANSWERS]</t>
  </si>
  <si>
    <t>SUM</t>
  </si>
  <si>
    <t>COUNT</t>
  </si>
  <si>
    <t>COUNTA</t>
  </si>
  <si>
    <t>COUNTBLANK</t>
  </si>
  <si>
    <t>ROUND</t>
  </si>
  <si>
    <t>MROUND</t>
  </si>
  <si>
    <t>SUMIFS</t>
  </si>
  <si>
    <t>AVERAGEIFS</t>
  </si>
  <si>
    <t>COUNTIFS</t>
  </si>
  <si>
    <t>Vendor Name</t>
  </si>
  <si>
    <t>Jig Is Up</t>
  </si>
  <si>
    <t>A Lone Wolf</t>
  </si>
  <si>
    <t>A Guinea Pig</t>
  </si>
  <si>
    <t>Drive Me Nuts</t>
  </si>
  <si>
    <t>Back to Square One</t>
  </si>
  <si>
    <t>Tough It Out</t>
  </si>
  <si>
    <t>Quick On the Draw</t>
  </si>
  <si>
    <t>A Little Bird Told Me</t>
  </si>
  <si>
    <t>Keep On Truckin'</t>
  </si>
  <si>
    <t>Let Her Rip</t>
  </si>
  <si>
    <t>Cup Of Joe</t>
  </si>
  <si>
    <t>Total Amount</t>
  </si>
  <si>
    <t>Payment 01</t>
  </si>
  <si>
    <t>Payment 02</t>
  </si>
  <si>
    <t>Payment 03</t>
  </si>
  <si>
    <t>Payment 04</t>
  </si>
  <si>
    <t>Pending</t>
  </si>
  <si>
    <t>Total of Payments</t>
  </si>
  <si>
    <t>Total of Payments ANS</t>
  </si>
  <si>
    <t>Average of Payments</t>
  </si>
  <si>
    <t>Average of Payments ANS</t>
  </si>
  <si>
    <t># of Payments</t>
  </si>
  <si>
    <t># of Payments ANS</t>
  </si>
  <si>
    <t># of Payments Completed or Pending</t>
  </si>
  <si>
    <t># of Skipped (Blank) Payments</t>
  </si>
  <si>
    <t># of Payments Completed or Pending ANS</t>
  </si>
  <si>
    <t># of Skipped (Blank) Payments ANS</t>
  </si>
  <si>
    <t>Answer Status Q08</t>
  </si>
  <si>
    <t>Payment Summary by Vendor</t>
  </si>
  <si>
    <t>Payment Amount Total</t>
  </si>
  <si>
    <t>Payment Amount Average</t>
  </si>
  <si>
    <t>Number of Payments</t>
  </si>
  <si>
    <t>Payment Amount Total ANS</t>
  </si>
  <si>
    <t>Payment Amount Average ANS</t>
  </si>
  <si>
    <t>Number of Payments ANS</t>
  </si>
  <si>
    <t>Report Data</t>
  </si>
  <si>
    <t>Billing Start Date</t>
  </si>
  <si>
    <t>Billing Start Date Year</t>
  </si>
  <si>
    <t>Billing Start Date Weekday</t>
  </si>
  <si>
    <t>Payment Amount</t>
  </si>
  <si>
    <t>Contractor Name</t>
  </si>
  <si>
    <t>Answer Status Q09</t>
  </si>
  <si>
    <t>Bridgett Holden</t>
  </si>
  <si>
    <t>Kathie Fowler</t>
  </si>
  <si>
    <t>Ginger Hobbs</t>
  </si>
  <si>
    <t>Jerald Gaines</t>
  </si>
  <si>
    <t>Payment Amount Total w/ Report Filters</t>
  </si>
  <si>
    <t>Filter Name</t>
  </si>
  <si>
    <t>Filter Value</t>
  </si>
  <si>
    <t>Payment on a specific weekday</t>
  </si>
  <si>
    <t>Tuesday</t>
  </si>
  <si>
    <t>Payment GREATER THAN a specific amount</t>
  </si>
  <si>
    <t>Payment occured BEFORE a specific date</t>
  </si>
  <si>
    <t>Report Filters</t>
  </si>
  <si>
    <t>Payment Amount Total w/ Report Filters ANS</t>
  </si>
  <si>
    <t>Excel Formula Deep Dive Master Class</t>
  </si>
  <si>
    <t>Learn 45+ Functions, Fix Broken Formulas, and Calculate Anything</t>
  </si>
  <si>
    <t>Module 1 - References, Math Functions, and Text Functions</t>
  </si>
  <si>
    <t>REVIEW) Formula Fundamentals</t>
  </si>
  <si>
    <t>A1) Relative References</t>
  </si>
  <si>
    <t>A2) Absolute References</t>
  </si>
  <si>
    <t>A3) Mixed References</t>
  </si>
  <si>
    <t>A4) Math Functions</t>
  </si>
  <si>
    <t>A5) Math Report</t>
  </si>
  <si>
    <t>BONUS 1) Math Functions</t>
  </si>
  <si>
    <t>BONUS 2) Math Report</t>
  </si>
  <si>
    <t>B6) Text Functions</t>
  </si>
  <si>
    <t>BONUS 3) Text Functions</t>
  </si>
  <si>
    <t>Fill in Empty Cells (Gray Borders) with Correct Formulas [Expand Hidden Rows for ANSWERS]</t>
  </si>
  <si>
    <t>Discount %</t>
  </si>
  <si>
    <t>Sales Tax %</t>
  </si>
  <si>
    <t>JPY Exch. Rate</t>
  </si>
  <si>
    <t>Abs Ref</t>
  </si>
  <si>
    <t>Invoice Amount</t>
  </si>
  <si>
    <t>Invoice Amount JPY</t>
  </si>
  <si>
    <t>Invoice Amount JPY ANS</t>
  </si>
  <si>
    <t>Roland Mcbride</t>
  </si>
  <si>
    <t>Selena Murray</t>
  </si>
  <si>
    <t>Laurence Ray</t>
  </si>
  <si>
    <t>Lupe Carson</t>
  </si>
  <si>
    <t>Freida Pugh</t>
  </si>
  <si>
    <t>Dee Nixon</t>
  </si>
  <si>
    <t>Angelita Diaz</t>
  </si>
  <si>
    <t>Clement Ayers</t>
  </si>
  <si>
    <t>Fannie Solis</t>
  </si>
  <si>
    <t>Colton Palmer</t>
  </si>
  <si>
    <t>Branden Hicks</t>
  </si>
  <si>
    <t>Arlene Barnett</t>
  </si>
  <si>
    <t>Vincenzo Madden</t>
  </si>
  <si>
    <t>Cecelia Bell</t>
  </si>
  <si>
    <t>Kip Hooper</t>
  </si>
  <si>
    <t>Jeanette Mann</t>
  </si>
  <si>
    <t>Francisco Walters</t>
  </si>
  <si>
    <t>Leonardo Eaton</t>
  </si>
  <si>
    <t>Neal Richards</t>
  </si>
  <si>
    <t>Dane Li</t>
  </si>
  <si>
    <t>Jamison Steele</t>
  </si>
  <si>
    <t>Coy Reilly</t>
  </si>
  <si>
    <t>Jordan Davila</t>
  </si>
  <si>
    <t>Lina Bond</t>
  </si>
  <si>
    <t>Multiplication Table</t>
  </si>
  <si>
    <t>ANSWER STATUS</t>
  </si>
  <si>
    <t>Keep Eyes Peeled</t>
  </si>
  <si>
    <t>Invoice Discount Amount</t>
  </si>
  <si>
    <t>Invoice Sales Tax</t>
  </si>
  <si>
    <t>Invoice Discount Amount ANS</t>
  </si>
  <si>
    <t>Invoice Sales Tax ANS</t>
  </si>
  <si>
    <t>A5) Math Report: SUMIFS, AVERAGEIFS, and COUNTIFS</t>
  </si>
  <si>
    <t>Date &amp; Time Formulas and Values</t>
  </si>
  <si>
    <t>Label</t>
  </si>
  <si>
    <t>Formula or Value</t>
  </si>
  <si>
    <t>Formula or Value ANS</t>
  </si>
  <si>
    <t>BONUS 1) More Math Functions</t>
  </si>
  <si>
    <t>Day Rate</t>
  </si>
  <si>
    <t>Day Rate Rounded to Nearest Cent</t>
  </si>
  <si>
    <t>Day Rate Rounded to Nearest Cent ANS</t>
  </si>
  <si>
    <t>Day Rate Rounded UP to Nearest Cent</t>
  </si>
  <si>
    <t>Day Rate Rounded UP to Nearest Cent ANS</t>
  </si>
  <si>
    <t>Day Rate Rounded DOWN to Nearest Cent</t>
  </si>
  <si>
    <t>Day Rate Rounded DOWN to Nearest Cent ANS</t>
  </si>
  <si>
    <t>Day Rate Rounded to Nearest $5</t>
  </si>
  <si>
    <t>Day Rate Rounded to Nearest $5 ANS</t>
  </si>
  <si>
    <t>Day Rate Rounded UP to Nearest $5</t>
  </si>
  <si>
    <t>Day Rate Rounded UP to Nearest $5 ANS</t>
  </si>
  <si>
    <t>Day Rate Rounded DOWN to Nearest $5</t>
  </si>
  <si>
    <t>Day Rate Rounded DOWN to Nearest $5 ANS</t>
  </si>
  <si>
    <t>ROUNDUP</t>
  </si>
  <si>
    <t>ROUNDDOWN</t>
  </si>
  <si>
    <t>CEILING</t>
  </si>
  <si>
    <t>FLOOR</t>
  </si>
  <si>
    <t>BONUS 2) Math Report: Advanced SUMIFS</t>
  </si>
  <si>
    <t>2020 ANS</t>
  </si>
  <si>
    <t>2021 ANS</t>
  </si>
  <si>
    <t>2022 ANS</t>
  </si>
  <si>
    <t>2020</t>
  </si>
  <si>
    <t>2021</t>
  </si>
  <si>
    <t>2022</t>
  </si>
  <si>
    <t>Sum of Payments by Vendor Over Time</t>
  </si>
  <si>
    <t>&gt;200</t>
  </si>
  <si>
    <t>&lt;1/1/2022</t>
  </si>
  <si>
    <t>PO Code</t>
  </si>
  <si>
    <t>PO Code Extra Spaces</t>
  </si>
  <si>
    <t>AC.LV.PASL.MCCL</t>
  </si>
  <si>
    <t>HB.CH.CMOS.QULA.ME</t>
  </si>
  <si>
    <t>AC.LV.SIW.DR</t>
  </si>
  <si>
    <t>AC.LV.SAW.LEMC</t>
  </si>
  <si>
    <t>HB.GV.DUET.LE</t>
  </si>
  <si>
    <t>HB.SL.CMCW.MCL.SM</t>
  </si>
  <si>
    <t>HB.CH.DSHFT.QLC.LG</t>
  </si>
  <si>
    <t>HB.GY.SL.COAC.GM</t>
  </si>
  <si>
    <t>HB.MM.LMCB.MAD.SM</t>
  </si>
  <si>
    <t>HB.SL.CLMCB.CREL.SM</t>
  </si>
  <si>
    <t>HB.LV.LICK.MV.PM</t>
  </si>
  <si>
    <t>HB.GC.DBTH.CBLE.LG</t>
  </si>
  <si>
    <t>HB.LV.WEPO.LEMC</t>
  </si>
  <si>
    <t>HB.VA.SPFP.QLE.SM</t>
  </si>
  <si>
    <t>AC.GC.SCW.LE</t>
  </si>
  <si>
    <t>AC.CH.ZAWA.QULA.LO</t>
  </si>
  <si>
    <t>AC.CH.LYWA.QULA.LO</t>
  </si>
  <si>
    <t>HB.LV.FELP.EL</t>
  </si>
  <si>
    <t>AC.CH.LYWA.QCA</t>
  </si>
  <si>
    <t>HB.GC.DYS.ABCC.SM</t>
  </si>
  <si>
    <t>AC.LV.EMWL.MNCA</t>
  </si>
  <si>
    <t>HB.CH.TCST.QCA.LG</t>
  </si>
  <si>
    <t>HB.VA.ROROC.SLTU.SM</t>
  </si>
  <si>
    <t>HB.CH.BIA.QUCC.SM</t>
  </si>
  <si>
    <t>Character Count of PO Code</t>
  </si>
  <si>
    <t>Character Count of PO Code ANS</t>
  </si>
  <si>
    <t>PO Code Extra Spaces Trimmed</t>
  </si>
  <si>
    <t>PO Code Extra Spaces Trimmed ANS</t>
  </si>
  <si>
    <t>Is PO Code Exactly the Same as Trimmed PO Code?</t>
  </si>
  <si>
    <t>Is PO Code Exactly the Same as Trimmed PO Code? ANS</t>
  </si>
  <si>
    <t>First 2 Characters of PO Code</t>
  </si>
  <si>
    <t>First 2 Characters of PO Code ANS</t>
  </si>
  <si>
    <t>Last 4 Characters of PO Code</t>
  </si>
  <si>
    <t>Last 4 Characters of PO Code ANS</t>
  </si>
  <si>
    <t>4th &amp; 5th Characters of PO Code</t>
  </si>
  <si>
    <t>4th &amp; 5th Characters of PO Code ANS</t>
  </si>
  <si>
    <t>LEN</t>
  </si>
  <si>
    <t>TRIM</t>
  </si>
  <si>
    <t>EXACT</t>
  </si>
  <si>
    <t>LEFT</t>
  </si>
  <si>
    <t>RIGHT</t>
  </si>
  <si>
    <t>MID</t>
  </si>
  <si>
    <t xml:space="preserve">     AC.LV.PASL.MCCL     </t>
  </si>
  <si>
    <t xml:space="preserve">     HB.CH.CMOS.QULA.ME     </t>
  </si>
  <si>
    <t xml:space="preserve">     AC.LV.SIW.DR     </t>
  </si>
  <si>
    <t xml:space="preserve">     AC.LV.SAW.LEMC     </t>
  </si>
  <si>
    <t xml:space="preserve">     HB.GV.DUET.LE     </t>
  </si>
  <si>
    <t xml:space="preserve">     HB.SL.CMCW.MCL.SM     </t>
  </si>
  <si>
    <t xml:space="preserve">     HB.CH.DSHFT.QLC.LG     </t>
  </si>
  <si>
    <t xml:space="preserve">     HB.GY.SL.COAC.GM     </t>
  </si>
  <si>
    <t xml:space="preserve">     HB.MM.LMCB.MAD.SM     </t>
  </si>
  <si>
    <t xml:space="preserve">     HB.SL.CLMCB.CREL.SM     </t>
  </si>
  <si>
    <t xml:space="preserve">     HB.LV.LICK.MV.PM     </t>
  </si>
  <si>
    <t xml:space="preserve">     HB.GC.DBTH.CBLE.LG     </t>
  </si>
  <si>
    <t xml:space="preserve">     HB.LV.WEPO.LEMC     </t>
  </si>
  <si>
    <t xml:space="preserve">     HB.VA.SPFP.QLE.SM     </t>
  </si>
  <si>
    <t xml:space="preserve">     AC.GC.SCW.LE     </t>
  </si>
  <si>
    <t xml:space="preserve">     AC.CH.ZAWA.QULA.LO     </t>
  </si>
  <si>
    <t xml:space="preserve">     AC.CH.LYWA.QULA.LO     </t>
  </si>
  <si>
    <t xml:space="preserve">     HB.LV.FELP.EL     </t>
  </si>
  <si>
    <t xml:space="preserve">     AC.CH.LYWA.QCA     </t>
  </si>
  <si>
    <t xml:space="preserve">     HB.GC.DYS.ABCC.SM     </t>
  </si>
  <si>
    <t xml:space="preserve">     AC.LV.EMWL.MNCA     </t>
  </si>
  <si>
    <t xml:space="preserve">     HB.CH.TCST.QCA.LG     </t>
  </si>
  <si>
    <t xml:space="preserve">     HB.VA.ROROC.SLTU.SM     </t>
  </si>
  <si>
    <t xml:space="preserve">     HB.CH.BIA.QUCC.SM     </t>
  </si>
  <si>
    <t>Answer Status Q10</t>
  </si>
  <si>
    <t>Answer Status Q11</t>
  </si>
  <si>
    <t>Answer Status Q12</t>
  </si>
  <si>
    <t>Position of 1st "." (period) in PO Code</t>
  </si>
  <si>
    <t>Position of 1st "." (period) in PO Code ANS</t>
  </si>
  <si>
    <t>Position of 2nd "." (period) in PO Code</t>
  </si>
  <si>
    <t>Position of 2nd "." (period) in PO Code ANS</t>
  </si>
  <si>
    <t>Position of 3rd "." (period) in PO Code</t>
  </si>
  <si>
    <t>Position of 3rd "." (period) in PO Code ANS</t>
  </si>
  <si>
    <t>Contents of 1st Part of PO Code</t>
  </si>
  <si>
    <t>Contents of 1st Part of PO Code ANS</t>
  </si>
  <si>
    <t>Contents of 2nd Part of PO Code</t>
  </si>
  <si>
    <t>Contents of 2nd Part of PO Code ANS</t>
  </si>
  <si>
    <t>Contents of 3rd Part of PO Code</t>
  </si>
  <si>
    <t>Contents of 3rd Part of PO Code ANS</t>
  </si>
  <si>
    <t>SUBSTITUTE "." (period) with "_" (underscore) in PO Code</t>
  </si>
  <si>
    <t>SUBSTITUTE "." (period) with "_" (underscore) in PO Code ANS</t>
  </si>
  <si>
    <t>Vendor Messy Casing</t>
  </si>
  <si>
    <t>Vendor LOWER Case</t>
  </si>
  <si>
    <t>Vendor LOWER Case ANS</t>
  </si>
  <si>
    <t>Vendor UPPER Case</t>
  </si>
  <si>
    <t>Vendor UPPER Case ANS</t>
  </si>
  <si>
    <t>Vendor Proper Case</t>
  </si>
  <si>
    <t>Answer Status Q13</t>
  </si>
  <si>
    <t>Vendor Proper Case ANS</t>
  </si>
  <si>
    <t>SEARCH</t>
  </si>
  <si>
    <t>"&amp;" Symbol</t>
  </si>
  <si>
    <t>Parts 1, 2, and 3 of PO Code, Separated by "." (period) using &amp;</t>
  </si>
  <si>
    <t>Parts 1, 2, and 3 of PO Code, Separated by "." (period) using &amp; ANS</t>
  </si>
  <si>
    <t>Parts 1, 2, and 3 of PO Code, Separated by "." (period) using CONCATENATE</t>
  </si>
  <si>
    <t>Parts 1, 2, and 3 of PO Code, Separated by "." (period) using CONCATENATE ANS</t>
  </si>
  <si>
    <t>Parts 1, 2, and 3 of PO Code, Separated by "." (period) using TEXTJOIN</t>
  </si>
  <si>
    <t>Parts 1, 2, and 3 of PO Code, Separated by "." (period) using TEXTJOIN ANS</t>
  </si>
  <si>
    <t>CONCATENATE</t>
  </si>
  <si>
    <t>TEXTJOIN</t>
  </si>
  <si>
    <t>SUBSTITUTE</t>
  </si>
  <si>
    <t>LOWER</t>
  </si>
  <si>
    <t>UPPER</t>
  </si>
  <si>
    <t>PROPER</t>
  </si>
  <si>
    <t>Jig iS UP</t>
  </si>
  <si>
    <t>Let HEr RIp</t>
  </si>
  <si>
    <t>A LoNe wOLf</t>
  </si>
  <si>
    <t>A GuiNEA PIg</t>
  </si>
  <si>
    <t>DRIve me NuTs</t>
  </si>
  <si>
    <t>BaCK TO SqUaRe One</t>
  </si>
  <si>
    <t>ToUGh it OUt</t>
  </si>
  <si>
    <t>QuICk oN tHe DRaW</t>
  </si>
  <si>
    <t>Five Missing Keys to Formula Proficiency</t>
  </si>
  <si>
    <t>Formula Vs. Function</t>
  </si>
  <si>
    <r>
      <rPr>
        <b/>
        <sz val="13"/>
        <color rgb="FF636568"/>
        <rFont val="Calibri"/>
        <family val="2"/>
      </rPr>
      <t xml:space="preserve">Formula </t>
    </r>
    <r>
      <rPr>
        <sz val="13"/>
        <color rgb="FF636568"/>
        <rFont val="Calibri"/>
        <family val="2"/>
      </rPr>
      <t>= an expression which performs any calculation within a spreadsheet.</t>
    </r>
  </si>
  <si>
    <r>
      <rPr>
        <b/>
        <sz val="13"/>
        <color rgb="FF636568"/>
        <rFont val="Calibri"/>
        <family val="2"/>
      </rPr>
      <t xml:space="preserve">Function </t>
    </r>
    <r>
      <rPr>
        <sz val="13"/>
        <color rgb="FF636568"/>
        <rFont val="Calibri"/>
        <family val="2"/>
      </rPr>
      <t>= a predefined type of calculation within a spreadsheet.</t>
    </r>
  </si>
  <si>
    <t>Syntax (Building blocks to speak the language of Excel Formulas)</t>
  </si>
  <si>
    <t>Arithmetic Operators</t>
  </si>
  <si>
    <t>Comparison Operators</t>
  </si>
  <si>
    <t>Other Symbols</t>
  </si>
  <si>
    <t>+</t>
  </si>
  <si>
    <t>plus</t>
  </si>
  <si>
    <t>&lt;</t>
  </si>
  <si>
    <t>less than</t>
  </si>
  <si>
    <t>,</t>
  </si>
  <si>
    <t>comma</t>
  </si>
  <si>
    <t>must be used to separate arguments within a function</t>
  </si>
  <si>
    <t>-</t>
  </si>
  <si>
    <t>minus</t>
  </si>
  <si>
    <t>&gt;</t>
  </si>
  <si>
    <t>greater than</t>
  </si>
  <si>
    <t>( and )</t>
  </si>
  <si>
    <t>parentheses</t>
  </si>
  <si>
    <t>must be used with every single function</t>
  </si>
  <si>
    <t>*</t>
  </si>
  <si>
    <t>multiply</t>
  </si>
  <si>
    <t>&lt;=</t>
  </si>
  <si>
    <t>less than or equal to</t>
  </si>
  <si>
    <t>can also be used to force order of operations (PEMDAS)</t>
  </si>
  <si>
    <t>divide</t>
  </si>
  <si>
    <t>&gt;=</t>
  </si>
  <si>
    <t>greater than or equal to</t>
  </si>
  <si>
    <t>" and "</t>
  </si>
  <si>
    <t>double quotes</t>
  </si>
  <si>
    <t>must be used to reference text inside of a formula</t>
  </si>
  <si>
    <t>^</t>
  </si>
  <si>
    <t>exponent</t>
  </si>
  <si>
    <t>=</t>
  </si>
  <si>
    <t>equal to</t>
  </si>
  <si>
    <t>$</t>
  </si>
  <si>
    <t>dollar sign</t>
  </si>
  <si>
    <t>can be used to anchor a cell reference (when formula is copied and pasted)</t>
  </si>
  <si>
    <t>&lt;&gt;</t>
  </si>
  <si>
    <t>NOT equal to</t>
  </si>
  <si>
    <t>&amp;</t>
  </si>
  <si>
    <t>ampersand</t>
  </si>
  <si>
    <t>concatenates or joins characters together</t>
  </si>
  <si>
    <t>:</t>
  </si>
  <si>
    <t>colon</t>
  </si>
  <si>
    <t>must be used to indicate a range of cells (i.e. A1:A5 means A1 through A5)</t>
  </si>
  <si>
    <t>apostrophe</t>
  </si>
  <si>
    <t>can be used in front of a formula to show formula text (instead of calculating)</t>
  </si>
  <si>
    <t>Placeholders (Save formulas as ou go with temp values like "blah")</t>
  </si>
  <si>
    <t>Example: =IF(5+5=10,”blah true”,”blah false”)</t>
  </si>
  <si>
    <t>Helper Columns (Simplify calculations into bite-sized chunks)</t>
  </si>
  <si>
    <t>Example: Year, Month, Day, and THEN use the DATE function</t>
  </si>
  <si>
    <t>Help - Leverage the ExcelShir Help Hierarchy</t>
  </si>
  <si>
    <t>a)</t>
  </si>
  <si>
    <t>b)</t>
  </si>
  <si>
    <t>c)</t>
  </si>
  <si>
    <t>d)</t>
  </si>
  <si>
    <r>
      <rPr>
        <b/>
        <u/>
        <sz val="13"/>
        <color rgb="FF636568"/>
        <rFont val="Calibri"/>
        <family val="2"/>
      </rPr>
      <t>B</t>
    </r>
    <r>
      <rPr>
        <sz val="13"/>
        <color rgb="FF636568"/>
        <rFont val="Calibri"/>
        <family val="2"/>
      </rPr>
      <t>uilt-In help articles</t>
    </r>
  </si>
  <si>
    <r>
      <rPr>
        <b/>
        <u/>
        <sz val="13"/>
        <color rgb="FF636568"/>
        <rFont val="Calibri"/>
        <family val="2"/>
      </rPr>
      <t>I</t>
    </r>
    <r>
      <rPr>
        <sz val="13"/>
        <color rgb="FF636568"/>
        <rFont val="Calibri"/>
        <family val="2"/>
      </rPr>
      <t>nternet (i.e. online forums)</t>
    </r>
  </si>
  <si>
    <r>
      <rPr>
        <b/>
        <u/>
        <sz val="13"/>
        <color rgb="FF636568"/>
        <rFont val="Calibri"/>
        <family val="2"/>
      </rPr>
      <t>P</t>
    </r>
    <r>
      <rPr>
        <sz val="13"/>
        <color rgb="FF636568"/>
        <rFont val="Calibri"/>
        <family val="2"/>
      </rPr>
      <t>hone a friend or colleague</t>
    </r>
  </si>
  <si>
    <r>
      <rPr>
        <b/>
        <u/>
        <sz val="13"/>
        <color rgb="FF636568"/>
        <rFont val="Calibri"/>
        <family val="2"/>
      </rPr>
      <t>E</t>
    </r>
    <r>
      <rPr>
        <sz val="13"/>
        <color rgb="FF636568"/>
        <rFont val="Calibri"/>
        <family val="2"/>
      </rPr>
      <t>xpert - find an expert (e.g. clarity.fm)</t>
    </r>
  </si>
  <si>
    <r>
      <rPr>
        <b/>
        <sz val="13"/>
        <color rgb="FF177390"/>
        <rFont val="Calibri"/>
        <family val="2"/>
      </rPr>
      <t>Memory Trick:</t>
    </r>
    <r>
      <rPr>
        <sz val="13"/>
        <color rgb="FF177390"/>
        <rFont val="Calibri"/>
        <family val="2"/>
      </rPr>
      <t xml:space="preserve"> "Need help? Type </t>
    </r>
    <r>
      <rPr>
        <b/>
        <u/>
        <sz val="13"/>
        <color rgb="FF177390"/>
        <rFont val="Calibri"/>
        <family val="2"/>
      </rPr>
      <t>BIPE</t>
    </r>
    <r>
      <rPr>
        <sz val="13"/>
        <color rgb="FF177390"/>
        <rFont val="Calibri"/>
        <family val="2"/>
      </rPr>
      <t>!")</t>
    </r>
  </si>
  <si>
    <r>
      <t xml:space="preserve">Today's Date - </t>
    </r>
    <r>
      <rPr>
        <sz val="9"/>
        <rFont val="Calibri"/>
        <family val="2"/>
      </rPr>
      <t>use TODAY() Function</t>
    </r>
  </si>
  <si>
    <r>
      <t xml:space="preserve">Current Time - </t>
    </r>
    <r>
      <rPr>
        <sz val="9"/>
        <rFont val="Calibri"/>
        <family val="2"/>
      </rPr>
      <t>use NOW() Function</t>
    </r>
  </si>
  <si>
    <r>
      <t xml:space="preserve">Today's Date - </t>
    </r>
    <r>
      <rPr>
        <sz val="9"/>
        <rFont val="Calibri"/>
        <family val="2"/>
      </rPr>
      <t>use CTRL + ; (semicolon) for PC or CMD + ; for MAC</t>
    </r>
  </si>
  <si>
    <r>
      <t xml:space="preserve">Current Time - </t>
    </r>
    <r>
      <rPr>
        <sz val="9"/>
        <rFont val="Calibri"/>
        <family val="2"/>
      </rPr>
      <t>use CTRL + : (colon) for PC or CMD + : for MAC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</si>
</sst>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8">
    <numFmt numFmtId="164" formatCode="&quot;$&quot;#,##0"/>
    <numFmt numFmtId="165" formatCode="mm/dd/yy;@"/>
    <numFmt numFmtId="166" formatCode="&quot;$&quot;#,##0.00"/>
    <numFmt numFmtId="167" formatCode="&quot;$&quot;#,##0.0000"/>
    <numFmt numFmtId="168" formatCode="[$¥-411]#,##0.00"/>
    <numFmt numFmtId="169" formatCode="[$¥-411]#,##0"/>
    <numFmt numFmtId="170" formatCode="0.000%"/>
    <numFmt numFmtId="171" formatCode="[$-409]hh:mm:ss\ AM/PM;@"/>
  </numFmts>
  <fonts count="36" x14ac:knownFonts="1">
    <font>
      <sz val="11"/>
      <color theme="1"/>
      <name val="Calibri"/>
      <family val="2"/>
    </font>
    <font>
      <sz val="11"/>
      <color theme="0" tint="-0.34998626667073579"/>
      <name val="Calibri"/>
      <family val="2"/>
    </font>
    <font>
      <b/>
      <sz val="11"/>
      <color theme="0"/>
      <name val="Calibri"/>
      <family val="2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i/>
      <sz val="11"/>
      <color rgb="FF7030A0"/>
      <name val="Calibri"/>
      <family val="2"/>
    </font>
    <font>
      <b/>
      <sz val="1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theme="1"/>
      <name val="Calibri"/>
      <family val="2"/>
    </font>
    <font>
      <b/>
      <sz val="11"/>
      <name val="Calibri"/>
      <family val="2"/>
    </font>
    <font>
      <sz val="11"/>
      <color theme="1" tint="0.24994659260841701"/>
      <name val="Calibri"/>
      <family val="2"/>
      <scheme val="minor"/>
    </font>
    <font>
      <sz val="11"/>
      <color rgb="FF636568"/>
      <name val="Calibri"/>
      <family val="2"/>
    </font>
    <font>
      <sz val="36"/>
      <color rgb="FF636568"/>
      <name val="Calibri"/>
      <family val="2"/>
    </font>
    <font>
      <sz val="16"/>
      <color rgb="FF636568"/>
      <name val="Calibri"/>
      <family val="2"/>
    </font>
    <font>
      <sz val="13"/>
      <color rgb="FF636568"/>
      <name val="Calibri"/>
      <family val="2"/>
    </font>
    <font>
      <b/>
      <sz val="16"/>
      <color rgb="FF636568"/>
      <name val="Calibri"/>
      <family val="2"/>
    </font>
    <font>
      <i/>
      <sz val="14"/>
      <color rgb="FF636568"/>
      <name val="Calibri"/>
      <family val="2"/>
    </font>
    <font>
      <b/>
      <sz val="11"/>
      <color theme="1"/>
      <name val="Calibri"/>
      <family val="2"/>
    </font>
    <font>
      <b/>
      <i/>
      <sz val="11"/>
      <color theme="0"/>
      <name val="Calibri"/>
      <family val="2"/>
    </font>
    <font>
      <i/>
      <sz val="11"/>
      <color theme="1"/>
      <name val="Calibri"/>
      <family val="2"/>
    </font>
    <font>
      <sz val="8"/>
      <name val="Calibri"/>
      <family val="2"/>
    </font>
    <font>
      <sz val="13"/>
      <color theme="1"/>
      <name val="Calibri"/>
      <family val="2"/>
    </font>
    <font>
      <b/>
      <i/>
      <sz val="11"/>
      <color theme="1"/>
      <name val="Calibri"/>
      <family val="2"/>
    </font>
    <font>
      <sz val="20"/>
      <color rgb="FF636568"/>
      <name val="Calibri"/>
      <family val="2"/>
    </font>
    <font>
      <sz val="14"/>
      <color theme="1"/>
      <name val="Calibri"/>
      <family val="2"/>
    </font>
    <font>
      <b/>
      <sz val="13"/>
      <color rgb="FF636568"/>
      <name val="Calibri"/>
      <family val="2"/>
    </font>
    <font>
      <b/>
      <sz val="11"/>
      <color rgb="FF636568"/>
      <name val="Calibri"/>
      <family val="2"/>
    </font>
    <font>
      <b/>
      <u/>
      <sz val="11"/>
      <color rgb="FF636568"/>
      <name val="Calibri"/>
      <family val="2"/>
    </font>
    <font>
      <b/>
      <u/>
      <sz val="13"/>
      <color rgb="FF636568"/>
      <name val="Calibri"/>
      <family val="2"/>
    </font>
    <font>
      <sz val="13"/>
      <color rgb="FF177390"/>
      <name val="Calibri"/>
      <family val="2"/>
    </font>
    <font>
      <b/>
      <sz val="13"/>
      <color rgb="FF177390"/>
      <name val="Calibri"/>
      <family val="2"/>
    </font>
    <font>
      <b/>
      <u/>
      <sz val="13"/>
      <color rgb="FF177390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sz val="9"/>
      <name val="Calibri"/>
      <family val="2"/>
    </font>
  </fonts>
  <fills count="27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rgb="FFFF40B4"/>
        <bgColor indexed="64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8E908F"/>
        <bgColor indexed="64"/>
      </patternFill>
    </fill>
    <fill>
      <patternFill patternType="solid">
        <fgColor rgb="FFFFD101"/>
        <bgColor indexed="64"/>
      </patternFill>
    </fill>
    <fill>
      <patternFill patternType="solid">
        <fgColor rgb="FFFFEB9C"/>
      </patternFill>
    </fill>
    <fill>
      <patternFill patternType="solid">
        <fgColor rgb="FF2297D4"/>
        <bgColor indexed="64"/>
      </patternFill>
    </fill>
    <fill>
      <patternFill patternType="solid">
        <fgColor rgb="FFEE3325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D6F6F5"/>
        <bgColor indexed="64"/>
      </patternFill>
    </fill>
    <fill>
      <patternFill patternType="solid">
        <fgColor rgb="FFEBFEFC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9.9948118533890809E-2"/>
        <bgColor theme="0" tint="-0.14996795556505021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42"/>
        <bgColor theme="5" tint="0.79998168889431442"/>
      </patternFill>
    </fill>
  </fills>
  <borders count="36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/>
      <right style="thin">
        <color indexed="64"/>
      </right>
      <top/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theme="1"/>
      </bottom>
      <diagonal/>
    </border>
    <border>
      <left style="thin">
        <color indexed="64"/>
      </left>
      <right/>
      <top/>
      <bottom style="thin">
        <color theme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0" tint="-0.34998626667073579"/>
      </left>
      <right/>
      <top/>
      <bottom style="thin">
        <color theme="1"/>
      </bottom>
      <diagonal/>
    </border>
    <border>
      <left style="thin">
        <color theme="0" tint="-0.34998626667073579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theme="0" tint="-0.34998626667073579"/>
      </top>
      <bottom/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theme="0" tint="-0.34998626667073579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theme="8"/>
      </bottom>
      <diagonal/>
    </border>
    <border>
      <left style="thin">
        <color indexed="64"/>
      </left>
      <right/>
      <top/>
      <bottom style="thin">
        <color theme="8"/>
      </bottom>
      <diagonal/>
    </border>
    <border>
      <left style="thin">
        <color theme="0" tint="-0.34998626667073579"/>
      </left>
      <right/>
      <top/>
      <bottom style="thin">
        <color theme="8"/>
      </bottom>
      <diagonal/>
    </border>
    <border>
      <left/>
      <right/>
      <top/>
      <bottom style="thin">
        <color theme="4"/>
      </bottom>
      <diagonal/>
    </border>
    <border>
      <left style="thin">
        <color theme="0" tint="-0.34998626667073579"/>
      </left>
      <right/>
      <top/>
      <bottom style="thin">
        <color theme="4"/>
      </bottom>
      <diagonal/>
    </border>
    <border>
      <left/>
      <right/>
      <top style="thin">
        <color theme="1"/>
      </top>
      <bottom/>
      <diagonal/>
    </border>
    <border>
      <left/>
      <right/>
      <top/>
      <bottom style="thin">
        <color theme="6"/>
      </bottom>
      <diagonal/>
    </border>
    <border>
      <left/>
      <right/>
      <top style="thin">
        <color theme="6"/>
      </top>
      <bottom/>
      <diagonal/>
    </border>
    <border>
      <left style="thin">
        <color theme="0" tint="-0.34998626667073579"/>
      </left>
      <right/>
      <top/>
      <bottom style="thin">
        <color theme="6"/>
      </bottom>
      <diagonal/>
    </border>
    <border>
      <left/>
      <right/>
      <top style="thin">
        <color theme="5"/>
      </top>
      <bottom/>
      <diagonal/>
    </border>
    <border>
      <left/>
      <right/>
      <top/>
      <bottom style="thin">
        <color theme="5"/>
      </bottom>
      <diagonal/>
    </border>
    <border>
      <left style="thin">
        <color theme="0" tint="-0.34998626667073579"/>
      </left>
      <right/>
      <top/>
      <bottom style="thin">
        <color theme="5"/>
      </bottom>
      <diagonal/>
    </border>
  </borders>
  <cellStyleXfs count="20">
    <xf numFmtId="0" fontId="0" fillId="0" borderId="0"/>
    <xf numFmtId="9" fontId="9" fillId="0" borderId="0" applyFont="0" applyFill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8" borderId="0" applyNumberFormat="0" applyBorder="0" applyAlignment="0" applyProtection="0"/>
    <xf numFmtId="0" fontId="5" fillId="0" borderId="1" applyNumberFormat="0" applyFill="0" applyAlignment="0">
      <protection locked="0"/>
    </xf>
    <xf numFmtId="0" fontId="3" fillId="0" borderId="0" applyNumberFormat="0" applyFill="0" applyBorder="0" applyAlignment="0"/>
    <xf numFmtId="0" fontId="11" fillId="0" borderId="0" applyNumberFormat="0" applyFill="0" applyBorder="0" applyAlignment="0"/>
    <xf numFmtId="0" fontId="1" fillId="0" borderId="0" applyNumberFormat="0" applyFill="0" applyBorder="0" applyAlignment="0"/>
    <xf numFmtId="164" fontId="4" fillId="0" borderId="0" applyNumberFormat="0" applyFill="0" applyBorder="0" applyAlignment="0" applyProtection="0">
      <alignment horizontal="right"/>
    </xf>
    <xf numFmtId="10" fontId="6" fillId="0" borderId="0" applyNumberFormat="0" applyFill="0" applyBorder="0" applyAlignment="0" applyProtection="0"/>
    <xf numFmtId="0" fontId="7" fillId="0" borderId="0" applyNumberFormat="0" applyFill="0" applyBorder="0" applyAlignment="0"/>
    <xf numFmtId="0" fontId="8" fillId="0" borderId="1" applyNumberFormat="0" applyFill="0" applyAlignment="0">
      <protection locked="0"/>
    </xf>
    <xf numFmtId="0" fontId="2" fillId="2" borderId="0" applyNumberFormat="0" applyBorder="0" applyAlignment="0"/>
    <xf numFmtId="0" fontId="2" fillId="9" borderId="0" applyNumberFormat="0" applyBorder="0" applyAlignment="0"/>
    <xf numFmtId="0" fontId="2" fillId="6" borderId="0" applyNumberFormat="0" applyBorder="0" applyAlignment="0"/>
    <xf numFmtId="0" fontId="2" fillId="3" borderId="0" applyNumberFormat="0" applyBorder="0" applyAlignment="0"/>
    <xf numFmtId="0" fontId="10" fillId="7" borderId="0" applyNumberFormat="0" applyBorder="0" applyAlignment="0"/>
    <xf numFmtId="0" fontId="2" fillId="10" borderId="0" applyNumberFormat="0" applyBorder="0" applyAlignment="0"/>
    <xf numFmtId="0" fontId="2" fillId="11" borderId="0" applyNumberFormat="0" applyBorder="0" applyAlignment="0"/>
  </cellStyleXfs>
  <cellXfs count="326">
    <xf numFmtId="0" fontId="0" fillId="0" borderId="0" xfId="0"/>
    <xf numFmtId="0" fontId="12" fillId="12" borderId="0" xfId="0" applyFont="1" applyFill="1"/>
    <xf numFmtId="0" fontId="13" fillId="12" borderId="0" xfId="0" applyFont="1" applyFill="1"/>
    <xf numFmtId="0" fontId="14" fillId="12" borderId="0" xfId="0" applyFont="1" applyFill="1"/>
    <xf numFmtId="0" fontId="15" fillId="12" borderId="0" xfId="0" applyFont="1" applyFill="1"/>
    <xf numFmtId="0" fontId="16" fillId="12" borderId="0" xfId="0" applyFont="1" applyFill="1"/>
    <xf numFmtId="0" fontId="0" fillId="12" borderId="0" xfId="0" applyFill="1"/>
    <xf numFmtId="0" fontId="17" fillId="12" borderId="0" xfId="0" applyFont="1" applyFill="1"/>
    <xf numFmtId="0" fontId="0" fillId="13" borderId="0" xfId="0" applyFill="1"/>
    <xf numFmtId="0" fontId="0" fillId="0" borderId="0" xfId="0" applyAlignment="1">
      <alignment horizontal="left"/>
    </xf>
    <xf numFmtId="165" fontId="0" fillId="0" borderId="0" xfId="0" applyNumberFormat="1" applyAlignment="1">
      <alignment horizontal="left"/>
    </xf>
    <xf numFmtId="0" fontId="18" fillId="13" borderId="0" xfId="0" applyFont="1" applyFill="1" applyAlignment="1">
      <alignment horizontal="right"/>
    </xf>
    <xf numFmtId="0" fontId="0" fillId="13" borderId="0" xfId="0" applyFill="1" applyAlignment="1">
      <alignment horizontal="center"/>
    </xf>
    <xf numFmtId="0" fontId="19" fillId="2" borderId="0" xfId="13" applyFont="1" applyAlignment="1">
      <alignment horizontal="right"/>
    </xf>
    <xf numFmtId="0" fontId="5" fillId="0" borderId="1" xfId="5" applyAlignment="1">
      <alignment horizontal="center"/>
      <protection locked="0"/>
    </xf>
    <xf numFmtId="0" fontId="0" fillId="0" borderId="2" xfId="0" applyBorder="1" applyAlignment="1">
      <alignment wrapText="1"/>
    </xf>
    <xf numFmtId="9" fontId="4" fillId="13" borderId="0" xfId="9" applyNumberFormat="1" applyFill="1" applyAlignment="1">
      <alignment horizontal="center"/>
    </xf>
    <xf numFmtId="0" fontId="0" fillId="13" borderId="4" xfId="0" applyFill="1" applyBorder="1" applyAlignment="1">
      <alignment horizontal="left"/>
    </xf>
    <xf numFmtId="0" fontId="18" fillId="13" borderId="5" xfId="0" applyFont="1" applyFill="1" applyBorder="1"/>
    <xf numFmtId="0" fontId="1" fillId="13" borderId="4" xfId="8" applyFill="1" applyBorder="1" applyAlignment="1">
      <alignment horizontal="center"/>
    </xf>
    <xf numFmtId="0" fontId="1" fillId="13" borderId="0" xfId="8" applyFill="1" applyBorder="1" applyAlignment="1">
      <alignment horizontal="center"/>
    </xf>
    <xf numFmtId="9" fontId="4" fillId="13" borderId="3" xfId="9" applyNumberFormat="1" applyFill="1" applyBorder="1" applyAlignment="1">
      <alignment horizontal="center"/>
    </xf>
    <xf numFmtId="0" fontId="5" fillId="0" borderId="6" xfId="5" applyBorder="1">
      <protection locked="0"/>
    </xf>
    <xf numFmtId="0" fontId="5" fillId="0" borderId="6" xfId="5" applyBorder="1" applyAlignment="1">
      <alignment horizontal="center"/>
      <protection locked="0"/>
    </xf>
    <xf numFmtId="0" fontId="0" fillId="0" borderId="2" xfId="0" applyBorder="1" applyAlignment="1">
      <alignment horizontal="center" wrapText="1"/>
    </xf>
    <xf numFmtId="0" fontId="5" fillId="0" borderId="7" xfId="5" applyFill="1" applyBorder="1">
      <protection locked="0"/>
    </xf>
    <xf numFmtId="0" fontId="0" fillId="0" borderId="0" xfId="0" applyAlignment="1">
      <alignment wrapText="1"/>
    </xf>
    <xf numFmtId="0" fontId="5" fillId="0" borderId="7" xfId="5" applyFill="1" applyBorder="1" applyAlignment="1">
      <alignment horizontal="center"/>
      <protection locked="0"/>
    </xf>
    <xf numFmtId="164" fontId="0" fillId="0" borderId="0" xfId="0" applyNumberFormat="1" applyAlignment="1">
      <alignment horizontal="right"/>
    </xf>
    <xf numFmtId="0" fontId="14" fillId="12" borderId="0" xfId="0" applyFont="1" applyFill="1" applyAlignment="1">
      <alignment horizontal="left" indent="33"/>
    </xf>
    <xf numFmtId="0" fontId="17" fillId="12" borderId="0" xfId="0" applyFont="1" applyFill="1" applyAlignment="1">
      <alignment horizontal="left" indent="33"/>
    </xf>
    <xf numFmtId="164" fontId="4" fillId="0" borderId="0" xfId="9" applyNumberFormat="1" applyAlignment="1"/>
    <xf numFmtId="0" fontId="14" fillId="12" borderId="0" xfId="0" applyFont="1" applyFill="1" applyAlignment="1">
      <alignment horizontal="left"/>
    </xf>
    <xf numFmtId="0" fontId="17" fillId="12" borderId="0" xfId="0" applyFont="1" applyFill="1" applyAlignment="1">
      <alignment horizontal="left"/>
    </xf>
    <xf numFmtId="0" fontId="0" fillId="13" borderId="4" xfId="0" quotePrefix="1" applyFill="1" applyBorder="1" applyAlignment="1">
      <alignment horizontal="right"/>
    </xf>
    <xf numFmtId="0" fontId="20" fillId="0" borderId="9" xfId="0" applyFont="1" applyBorder="1" applyAlignment="1">
      <alignment horizontal="center"/>
    </xf>
    <xf numFmtId="164" fontId="4" fillId="0" borderId="0" xfId="9" applyNumberFormat="1" applyAlignment="1">
      <alignment horizontal="right"/>
    </xf>
    <xf numFmtId="0" fontId="0" fillId="13" borderId="4" xfId="0" applyFill="1" applyBorder="1" applyAlignment="1">
      <alignment horizontal="right"/>
    </xf>
    <xf numFmtId="0" fontId="22" fillId="13" borderId="0" xfId="0" applyFont="1" applyFill="1"/>
    <xf numFmtId="0" fontId="24" fillId="12" borderId="0" xfId="0" applyFont="1" applyFill="1"/>
    <xf numFmtId="164" fontId="8" fillId="13" borderId="1" xfId="12" applyNumberFormat="1" applyFill="1">
      <protection locked="0"/>
    </xf>
    <xf numFmtId="164" fontId="23" fillId="13" borderId="0" xfId="0" applyNumberFormat="1" applyFont="1" applyFill="1"/>
    <xf numFmtId="9" fontId="18" fillId="13" borderId="0" xfId="0" applyNumberFormat="1" applyFont="1" applyFill="1" applyAlignment="1">
      <alignment horizontal="left"/>
    </xf>
    <xf numFmtId="0" fontId="18" fillId="13" borderId="0" xfId="0" applyFont="1" applyFill="1"/>
    <xf numFmtId="9" fontId="2" fillId="9" borderId="3" xfId="14" applyNumberFormat="1" applyBorder="1" applyAlignment="1">
      <alignment horizontal="center"/>
    </xf>
    <xf numFmtId="168" fontId="2" fillId="9" borderId="3" xfId="14" applyNumberFormat="1" applyBorder="1" applyAlignment="1">
      <alignment horizontal="center"/>
    </xf>
    <xf numFmtId="170" fontId="2" fillId="9" borderId="3" xfId="14" applyNumberFormat="1" applyBorder="1" applyAlignment="1">
      <alignment horizontal="center"/>
    </xf>
    <xf numFmtId="0" fontId="25" fillId="13" borderId="0" xfId="0" applyFont="1" applyFill="1"/>
    <xf numFmtId="0" fontId="2" fillId="6" borderId="0" xfId="15" applyBorder="1" applyAlignment="1">
      <alignment horizontal="center" wrapText="1"/>
    </xf>
    <xf numFmtId="0" fontId="2" fillId="6" borderId="0" xfId="15" applyBorder="1" applyAlignment="1">
      <alignment horizontal="centerContinuous"/>
    </xf>
    <xf numFmtId="0" fontId="0" fillId="13" borderId="10" xfId="0" applyFill="1" applyBorder="1" applyAlignment="1">
      <alignment horizontal="center" vertical="center"/>
    </xf>
    <xf numFmtId="0" fontId="0" fillId="13" borderId="2" xfId="0" applyFill="1" applyBorder="1" applyAlignment="1">
      <alignment horizontal="center" vertical="center"/>
    </xf>
    <xf numFmtId="0" fontId="0" fillId="13" borderId="8" xfId="0" applyFill="1" applyBorder="1" applyAlignment="1">
      <alignment horizontal="center" vertical="center"/>
    </xf>
    <xf numFmtId="0" fontId="5" fillId="13" borderId="1" xfId="5" applyFill="1" applyAlignment="1">
      <alignment horizontal="center" vertical="center"/>
      <protection locked="0"/>
    </xf>
    <xf numFmtId="0" fontId="2" fillId="6" borderId="10" xfId="15" applyBorder="1" applyAlignment="1">
      <alignment horizontal="center" vertical="center" wrapText="1"/>
    </xf>
    <xf numFmtId="0" fontId="2" fillId="6" borderId="2" xfId="15" applyBorder="1" applyAlignment="1">
      <alignment horizontal="center" vertical="center" wrapText="1"/>
    </xf>
    <xf numFmtId="0" fontId="2" fillId="6" borderId="8" xfId="15" applyBorder="1" applyAlignment="1">
      <alignment horizontal="center" vertical="center" wrapText="1"/>
    </xf>
    <xf numFmtId="0" fontId="2" fillId="2" borderId="0" xfId="13" applyBorder="1" applyAlignment="1">
      <alignment horizontal="center" wrapText="1"/>
    </xf>
    <xf numFmtId="0" fontId="2" fillId="2" borderId="0" xfId="13" applyBorder="1" applyAlignment="1">
      <alignment horizontal="centerContinuous"/>
    </xf>
    <xf numFmtId="0" fontId="2" fillId="2" borderId="10" xfId="13" applyBorder="1" applyAlignment="1">
      <alignment horizontal="center" vertical="center" wrapText="1"/>
    </xf>
    <xf numFmtId="0" fontId="2" fillId="2" borderId="2" xfId="13" applyBorder="1" applyAlignment="1">
      <alignment horizontal="center" vertical="center" wrapText="1"/>
    </xf>
    <xf numFmtId="0" fontId="2" fillId="2" borderId="8" xfId="13" applyBorder="1" applyAlignment="1">
      <alignment horizontal="center" vertical="center" wrapText="1"/>
    </xf>
    <xf numFmtId="9" fontId="4" fillId="13" borderId="0" xfId="9" applyNumberFormat="1" applyFill="1" applyBorder="1" applyAlignment="1">
      <alignment horizontal="center"/>
    </xf>
    <xf numFmtId="0" fontId="23" fillId="13" borderId="0" xfId="0" applyFont="1" applyFill="1" applyAlignment="1">
      <alignment horizontal="center" vertical="center"/>
    </xf>
    <xf numFmtId="9" fontId="4" fillId="13" borderId="11" xfId="9" applyNumberFormat="1" applyFill="1" applyBorder="1" applyAlignment="1">
      <alignment horizontal="center"/>
    </xf>
    <xf numFmtId="0" fontId="18" fillId="13" borderId="12" xfId="0" applyFont="1" applyFill="1" applyBorder="1"/>
    <xf numFmtId="0" fontId="18" fillId="13" borderId="8" xfId="0" applyFont="1" applyFill="1" applyBorder="1" applyAlignment="1">
      <alignment horizontal="right"/>
    </xf>
    <xf numFmtId="0" fontId="0" fillId="13" borderId="8" xfId="0" applyFill="1" applyBorder="1"/>
    <xf numFmtId="0" fontId="18" fillId="13" borderId="10" xfId="0" applyFont="1" applyFill="1" applyBorder="1" applyAlignment="1">
      <alignment horizontal="right"/>
    </xf>
    <xf numFmtId="0" fontId="0" fillId="13" borderId="0" xfId="0" applyFill="1" applyAlignment="1">
      <alignment horizontal="left"/>
    </xf>
    <xf numFmtId="0" fontId="0" fillId="13" borderId="4" xfId="0" quotePrefix="1" applyFill="1" applyBorder="1" applyAlignment="1">
      <alignment horizontal="left"/>
    </xf>
    <xf numFmtId="0" fontId="19" fillId="2" borderId="0" xfId="13" applyFont="1" applyAlignment="1">
      <alignment horizontal="left"/>
    </xf>
    <xf numFmtId="0" fontId="1" fillId="13" borderId="0" xfId="8" applyFill="1" applyBorder="1" applyAlignment="1">
      <alignment horizontal="left"/>
    </xf>
    <xf numFmtId="0" fontId="3" fillId="0" borderId="0" xfId="9" applyNumberFormat="1" applyFont="1" applyAlignment="1">
      <alignment horizontal="left"/>
    </xf>
    <xf numFmtId="0" fontId="26" fillId="12" borderId="0" xfId="0" applyFont="1" applyFill="1"/>
    <xf numFmtId="0" fontId="27" fillId="12" borderId="0" xfId="0" applyFont="1" applyFill="1"/>
    <xf numFmtId="0" fontId="28" fillId="12" borderId="0" xfId="0" applyFont="1" applyFill="1"/>
    <xf numFmtId="0" fontId="12" fillId="15" borderId="0" xfId="0" applyFont="1" applyFill="1"/>
    <xf numFmtId="0" fontId="12" fillId="15" borderId="0" xfId="0" quotePrefix="1" applyFont="1" applyFill="1"/>
    <xf numFmtId="0" fontId="30" fillId="12" borderId="0" xfId="0" applyFont="1" applyFill="1"/>
    <xf numFmtId="0" fontId="19" fillId="2" borderId="0" xfId="13" applyFont="1" applyBorder="1" applyAlignment="1">
      <alignment horizontal="right" wrapText="1"/>
    </xf>
    <xf numFmtId="0" fontId="19" fillId="6" borderId="0" xfId="15" applyFont="1" applyBorder="1" applyAlignment="1">
      <alignment horizontal="right" wrapText="1"/>
    </xf>
    <xf numFmtId="0" fontId="2" fillId="16" borderId="0" xfId="0" applyFont="1" applyFill="1" applyAlignment="1">
      <alignment wrapText="1"/>
    </xf>
    <xf numFmtId="0" fontId="2" fillId="16" borderId="4" xfId="0" applyFont="1" applyFill="1" applyBorder="1" applyAlignment="1">
      <alignment horizontal="right" wrapText="1"/>
    </xf>
    <xf numFmtId="0" fontId="2" fillId="16" borderId="0" xfId="0" applyFont="1" applyFill="1" applyAlignment="1">
      <alignment horizontal="right" wrapText="1"/>
    </xf>
    <xf numFmtId="0" fontId="0" fillId="17" borderId="15" xfId="0" applyFill="1" applyBorder="1" applyAlignment="1">
      <alignment horizontal="left"/>
    </xf>
    <xf numFmtId="165" fontId="0" fillId="17" borderId="15" xfId="0" applyNumberFormat="1" applyFill="1" applyBorder="1" applyAlignment="1">
      <alignment horizontal="left"/>
    </xf>
    <xf numFmtId="164" fontId="0" fillId="17" borderId="16" xfId="0" applyNumberFormat="1" applyFill="1" applyBorder="1" applyAlignment="1">
      <alignment horizontal="right"/>
    </xf>
    <xf numFmtId="164" fontId="0" fillId="17" borderId="15" xfId="0" applyNumberFormat="1" applyFill="1" applyBorder="1" applyAlignment="1">
      <alignment horizontal="right"/>
    </xf>
    <xf numFmtId="164" fontId="0" fillId="0" borderId="4" xfId="0" applyNumberFormat="1" applyBorder="1" applyAlignment="1">
      <alignment horizontal="right"/>
    </xf>
    <xf numFmtId="0" fontId="0" fillId="17" borderId="0" xfId="0" applyFill="1" applyAlignment="1">
      <alignment horizontal="left"/>
    </xf>
    <xf numFmtId="165" fontId="0" fillId="17" borderId="0" xfId="0" applyNumberFormat="1" applyFill="1" applyAlignment="1">
      <alignment horizontal="left"/>
    </xf>
    <xf numFmtId="164" fontId="0" fillId="17" borderId="4" xfId="0" applyNumberFormat="1" applyFill="1" applyBorder="1" applyAlignment="1">
      <alignment horizontal="right"/>
    </xf>
    <xf numFmtId="164" fontId="0" fillId="17" borderId="0" xfId="0" applyNumberFormat="1" applyFill="1" applyAlignment="1">
      <alignment horizontal="right"/>
    </xf>
    <xf numFmtId="0" fontId="0" fillId="0" borderId="13" xfId="0" applyBorder="1" applyAlignment="1">
      <alignment horizontal="left"/>
    </xf>
    <xf numFmtId="165" fontId="0" fillId="0" borderId="13" xfId="0" applyNumberFormat="1" applyBorder="1" applyAlignment="1">
      <alignment horizontal="left"/>
    </xf>
    <xf numFmtId="164" fontId="0" fillId="0" borderId="14" xfId="0" applyNumberFormat="1" applyBorder="1" applyAlignment="1">
      <alignment horizontal="right"/>
    </xf>
    <xf numFmtId="164" fontId="0" fillId="0" borderId="13" xfId="0" applyNumberFormat="1" applyBorder="1" applyAlignment="1">
      <alignment horizontal="right"/>
    </xf>
    <xf numFmtId="0" fontId="19" fillId="6" borderId="0" xfId="15" applyFont="1" applyBorder="1" applyAlignment="1">
      <alignment horizontal="center" wrapText="1"/>
    </xf>
    <xf numFmtId="164" fontId="5" fillId="17" borderId="16" xfId="5" applyNumberFormat="1" applyFill="1" applyBorder="1" applyAlignment="1">
      <alignment horizontal="right"/>
      <protection locked="0"/>
    </xf>
    <xf numFmtId="0" fontId="20" fillId="17" borderId="18" xfId="0" applyFont="1" applyFill="1" applyBorder="1" applyAlignment="1">
      <alignment horizontal="center"/>
    </xf>
    <xf numFmtId="164" fontId="4" fillId="17" borderId="15" xfId="9" applyNumberFormat="1" applyFill="1" applyBorder="1" applyAlignment="1">
      <alignment horizontal="right"/>
    </xf>
    <xf numFmtId="164" fontId="4" fillId="17" borderId="15" xfId="9" applyNumberFormat="1" applyFill="1" applyBorder="1" applyAlignment="1"/>
    <xf numFmtId="169" fontId="5" fillId="17" borderId="16" xfId="5" applyNumberFormat="1" applyFill="1" applyBorder="1" applyAlignment="1">
      <alignment horizontal="right"/>
      <protection locked="0"/>
    </xf>
    <xf numFmtId="169" fontId="4" fillId="17" borderId="15" xfId="9" applyNumberFormat="1" applyFill="1" applyBorder="1" applyAlignment="1">
      <alignment horizontal="right"/>
    </xf>
    <xf numFmtId="164" fontId="5" fillId="0" borderId="19" xfId="5" applyNumberFormat="1" applyBorder="1" applyAlignment="1">
      <alignment horizontal="right"/>
      <protection locked="0"/>
    </xf>
    <xf numFmtId="169" fontId="5" fillId="0" borderId="19" xfId="5" applyNumberFormat="1" applyBorder="1" applyAlignment="1">
      <alignment horizontal="right"/>
      <protection locked="0"/>
    </xf>
    <xf numFmtId="169" fontId="4" fillId="0" borderId="0" xfId="9" applyNumberFormat="1" applyAlignment="1">
      <alignment horizontal="right"/>
    </xf>
    <xf numFmtId="164" fontId="5" fillId="17" borderId="19" xfId="5" applyNumberFormat="1" applyFill="1" applyBorder="1" applyAlignment="1">
      <alignment horizontal="right"/>
      <protection locked="0"/>
    </xf>
    <xf numFmtId="0" fontId="20" fillId="17" borderId="9" xfId="0" applyFont="1" applyFill="1" applyBorder="1" applyAlignment="1">
      <alignment horizontal="center"/>
    </xf>
    <xf numFmtId="164" fontId="4" fillId="17" borderId="0" xfId="9" applyNumberFormat="1" applyFill="1" applyAlignment="1">
      <alignment horizontal="right"/>
    </xf>
    <xf numFmtId="164" fontId="4" fillId="17" borderId="0" xfId="9" applyNumberFormat="1" applyFill="1" applyAlignment="1"/>
    <xf numFmtId="169" fontId="5" fillId="17" borderId="19" xfId="5" applyNumberFormat="1" applyFill="1" applyBorder="1" applyAlignment="1">
      <alignment horizontal="right"/>
      <protection locked="0"/>
    </xf>
    <xf numFmtId="169" fontId="4" fillId="17" borderId="0" xfId="9" applyNumberFormat="1" applyFill="1" applyAlignment="1">
      <alignment horizontal="right"/>
    </xf>
    <xf numFmtId="164" fontId="4" fillId="17" borderId="0" xfId="9" applyNumberFormat="1" applyFill="1" applyBorder="1" applyAlignment="1">
      <alignment horizontal="right"/>
    </xf>
    <xf numFmtId="164" fontId="4" fillId="17" borderId="0" xfId="9" applyNumberFormat="1" applyFill="1" applyBorder="1" applyAlignment="1"/>
    <xf numFmtId="164" fontId="4" fillId="0" borderId="0" xfId="9" applyNumberFormat="1" applyBorder="1" applyAlignment="1">
      <alignment horizontal="right"/>
    </xf>
    <xf numFmtId="164" fontId="4" fillId="0" borderId="0" xfId="9" applyNumberFormat="1" applyBorder="1" applyAlignment="1"/>
    <xf numFmtId="164" fontId="5" fillId="0" borderId="20" xfId="5" applyNumberFormat="1" applyBorder="1" applyAlignment="1">
      <alignment horizontal="right"/>
      <protection locked="0"/>
    </xf>
    <xf numFmtId="0" fontId="20" fillId="0" borderId="17" xfId="0" applyFont="1" applyBorder="1" applyAlignment="1">
      <alignment horizontal="center"/>
    </xf>
    <xf numFmtId="164" fontId="4" fillId="0" borderId="13" xfId="9" applyNumberFormat="1" applyBorder="1" applyAlignment="1">
      <alignment horizontal="right"/>
    </xf>
    <xf numFmtId="164" fontId="4" fillId="0" borderId="13" xfId="9" applyNumberFormat="1" applyBorder="1" applyAlignment="1"/>
    <xf numFmtId="169" fontId="5" fillId="0" borderId="20" xfId="5" applyNumberFormat="1" applyBorder="1" applyAlignment="1">
      <alignment horizontal="right"/>
      <protection locked="0"/>
    </xf>
    <xf numFmtId="169" fontId="4" fillId="0" borderId="13" xfId="9" applyNumberFormat="1" applyBorder="1" applyAlignment="1">
      <alignment horizontal="right"/>
    </xf>
    <xf numFmtId="0" fontId="2" fillId="18" borderId="0" xfId="0" applyFont="1" applyFill="1" applyAlignment="1">
      <alignment wrapText="1"/>
    </xf>
    <xf numFmtId="0" fontId="2" fillId="18" borderId="0" xfId="0" applyFont="1" applyFill="1" applyAlignment="1">
      <alignment horizontal="right" wrapText="1"/>
    </xf>
    <xf numFmtId="0" fontId="2" fillId="18" borderId="4" xfId="0" applyFont="1" applyFill="1" applyBorder="1" applyAlignment="1">
      <alignment horizontal="right" wrapText="1"/>
    </xf>
    <xf numFmtId="0" fontId="33" fillId="19" borderId="15" xfId="0" applyFont="1" applyFill="1" applyBorder="1" applyAlignment="1">
      <alignment horizontal="left"/>
    </xf>
    <xf numFmtId="165" fontId="33" fillId="19" borderId="15" xfId="0" applyNumberFormat="1" applyFont="1" applyFill="1" applyBorder="1" applyAlignment="1">
      <alignment horizontal="left"/>
    </xf>
    <xf numFmtId="164" fontId="33" fillId="19" borderId="15" xfId="0" applyNumberFormat="1" applyFont="1" applyFill="1" applyBorder="1" applyAlignment="1">
      <alignment horizontal="right"/>
    </xf>
    <xf numFmtId="164" fontId="33" fillId="19" borderId="16" xfId="0" applyNumberFormat="1" applyFont="1" applyFill="1" applyBorder="1" applyAlignment="1">
      <alignment horizontal="right"/>
    </xf>
    <xf numFmtId="164" fontId="5" fillId="19" borderId="16" xfId="5" applyNumberFormat="1" applyFill="1" applyBorder="1" applyAlignment="1">
      <alignment horizontal="right"/>
      <protection locked="0"/>
    </xf>
    <xf numFmtId="0" fontId="34" fillId="19" borderId="18" xfId="0" applyFont="1" applyFill="1" applyBorder="1" applyAlignment="1">
      <alignment horizontal="center"/>
    </xf>
    <xf numFmtId="164" fontId="4" fillId="19" borderId="15" xfId="9" applyNumberFormat="1" applyFill="1" applyBorder="1" applyAlignment="1">
      <alignment horizontal="right"/>
    </xf>
    <xf numFmtId="164" fontId="4" fillId="19" borderId="15" xfId="9" applyNumberFormat="1" applyFill="1" applyBorder="1" applyAlignment="1"/>
    <xf numFmtId="3" fontId="5" fillId="19" borderId="16" xfId="5" applyNumberFormat="1" applyFill="1" applyBorder="1" applyAlignment="1">
      <alignment horizontal="right"/>
      <protection locked="0"/>
    </xf>
    <xf numFmtId="0" fontId="4" fillId="19" borderId="15" xfId="9" applyNumberFormat="1" applyFill="1" applyBorder="1" applyAlignment="1">
      <alignment horizontal="right"/>
    </xf>
    <xf numFmtId="3" fontId="4" fillId="19" borderId="15" xfId="9" applyNumberFormat="1" applyFill="1" applyBorder="1" applyAlignment="1">
      <alignment horizontal="right"/>
    </xf>
    <xf numFmtId="3" fontId="5" fillId="19" borderId="21" xfId="5" applyNumberFormat="1" applyFill="1" applyBorder="1" applyAlignment="1">
      <alignment horizontal="right"/>
      <protection locked="0"/>
    </xf>
    <xf numFmtId="0" fontId="34" fillId="19" borderId="22" xfId="0" applyFont="1" applyFill="1" applyBorder="1" applyAlignment="1">
      <alignment horizontal="center"/>
    </xf>
    <xf numFmtId="3" fontId="4" fillId="19" borderId="23" xfId="9" applyNumberFormat="1" applyFill="1" applyBorder="1" applyAlignment="1">
      <alignment horizontal="right"/>
    </xf>
    <xf numFmtId="0" fontId="33" fillId="0" borderId="0" xfId="0" applyFont="1" applyAlignment="1">
      <alignment horizontal="left"/>
    </xf>
    <xf numFmtId="165" fontId="33" fillId="0" borderId="0" xfId="0" applyNumberFormat="1" applyFont="1" applyAlignment="1">
      <alignment horizontal="left"/>
    </xf>
    <xf numFmtId="164" fontId="33" fillId="0" borderId="0" xfId="0" applyNumberFormat="1" applyFont="1" applyAlignment="1">
      <alignment horizontal="right"/>
    </xf>
    <xf numFmtId="164" fontId="33" fillId="0" borderId="4" xfId="0" applyNumberFormat="1" applyFont="1" applyBorder="1" applyAlignment="1">
      <alignment horizontal="right"/>
    </xf>
    <xf numFmtId="0" fontId="34" fillId="0" borderId="9" xfId="0" applyFont="1" applyBorder="1" applyAlignment="1">
      <alignment horizontal="center"/>
    </xf>
    <xf numFmtId="3" fontId="5" fillId="0" borderId="19" xfId="5" applyNumberFormat="1" applyBorder="1" applyAlignment="1">
      <alignment horizontal="right"/>
      <protection locked="0"/>
    </xf>
    <xf numFmtId="0" fontId="4" fillId="0" borderId="0" xfId="9" applyNumberFormat="1" applyAlignment="1">
      <alignment horizontal="right"/>
    </xf>
    <xf numFmtId="3" fontId="4" fillId="0" borderId="0" xfId="9" applyNumberFormat="1" applyAlignment="1">
      <alignment horizontal="right"/>
    </xf>
    <xf numFmtId="0" fontId="33" fillId="19" borderId="0" xfId="0" applyFont="1" applyFill="1" applyAlignment="1">
      <alignment horizontal="left"/>
    </xf>
    <xf numFmtId="165" fontId="33" fillId="19" borderId="0" xfId="0" applyNumberFormat="1" applyFont="1" applyFill="1" applyAlignment="1">
      <alignment horizontal="left"/>
    </xf>
    <xf numFmtId="164" fontId="33" fillId="19" borderId="0" xfId="0" applyNumberFormat="1" applyFont="1" applyFill="1" applyAlignment="1">
      <alignment horizontal="right"/>
    </xf>
    <xf numFmtId="164" fontId="33" fillId="19" borderId="4" xfId="0" applyNumberFormat="1" applyFont="1" applyFill="1" applyBorder="1" applyAlignment="1">
      <alignment horizontal="right"/>
    </xf>
    <xf numFmtId="164" fontId="5" fillId="19" borderId="19" xfId="5" applyNumberFormat="1" applyFill="1" applyBorder="1" applyAlignment="1">
      <alignment horizontal="right"/>
      <protection locked="0"/>
    </xf>
    <xf numFmtId="0" fontId="34" fillId="19" borderId="9" xfId="0" applyFont="1" applyFill="1" applyBorder="1" applyAlignment="1">
      <alignment horizontal="center"/>
    </xf>
    <xf numFmtId="164" fontId="4" fillId="19" borderId="0" xfId="9" applyNumberFormat="1" applyFill="1" applyAlignment="1">
      <alignment horizontal="right"/>
    </xf>
    <xf numFmtId="164" fontId="4" fillId="19" borderId="0" xfId="9" applyNumberFormat="1" applyFill="1" applyAlignment="1"/>
    <xf numFmtId="3" fontId="5" fillId="19" borderId="19" xfId="5" applyNumberFormat="1" applyFill="1" applyBorder="1" applyAlignment="1">
      <alignment horizontal="right"/>
      <protection locked="0"/>
    </xf>
    <xf numFmtId="0" fontId="4" fillId="19" borderId="0" xfId="9" applyNumberFormat="1" applyFill="1" applyAlignment="1">
      <alignment horizontal="right"/>
    </xf>
    <xf numFmtId="3" fontId="4" fillId="19" borderId="0" xfId="9" applyNumberFormat="1" applyFill="1" applyAlignment="1">
      <alignment horizontal="right"/>
    </xf>
    <xf numFmtId="164" fontId="4" fillId="19" borderId="0" xfId="9" applyNumberFormat="1" applyFill="1" applyBorder="1" applyAlignment="1">
      <alignment horizontal="right"/>
    </xf>
    <xf numFmtId="164" fontId="4" fillId="19" borderId="0" xfId="9" applyNumberFormat="1" applyFill="1" applyBorder="1" applyAlignment="1"/>
    <xf numFmtId="0" fontId="33" fillId="0" borderId="24" xfId="0" applyFont="1" applyBorder="1" applyAlignment="1">
      <alignment horizontal="left"/>
    </xf>
    <xf numFmtId="165" fontId="33" fillId="0" borderId="24" xfId="0" applyNumberFormat="1" applyFont="1" applyBorder="1" applyAlignment="1">
      <alignment horizontal="left"/>
    </xf>
    <xf numFmtId="164" fontId="33" fillId="0" borderId="24" xfId="0" applyNumberFormat="1" applyFont="1" applyBorder="1" applyAlignment="1">
      <alignment horizontal="right"/>
    </xf>
    <xf numFmtId="164" fontId="33" fillId="0" borderId="25" xfId="0" applyNumberFormat="1" applyFont="1" applyBorder="1" applyAlignment="1">
      <alignment horizontal="right"/>
    </xf>
    <xf numFmtId="0" fontId="34" fillId="0" borderId="26" xfId="0" applyFont="1" applyBorder="1" applyAlignment="1">
      <alignment horizontal="center"/>
    </xf>
    <xf numFmtId="164" fontId="4" fillId="0" borderId="24" xfId="9" applyNumberFormat="1" applyBorder="1" applyAlignment="1">
      <alignment horizontal="right"/>
    </xf>
    <xf numFmtId="164" fontId="4" fillId="0" borderId="24" xfId="9" applyNumberFormat="1" applyBorder="1" applyAlignment="1"/>
    <xf numFmtId="3" fontId="5" fillId="0" borderId="20" xfId="5" applyNumberFormat="1" applyBorder="1" applyAlignment="1">
      <alignment horizontal="right"/>
      <protection locked="0"/>
    </xf>
    <xf numFmtId="0" fontId="4" fillId="0" borderId="24" xfId="9" applyNumberFormat="1" applyBorder="1" applyAlignment="1">
      <alignment horizontal="right"/>
    </xf>
    <xf numFmtId="3" fontId="4" fillId="0" borderId="24" xfId="9" applyNumberFormat="1" applyBorder="1" applyAlignment="1">
      <alignment horizontal="right"/>
    </xf>
    <xf numFmtId="3" fontId="4" fillId="0" borderId="0" xfId="9" applyNumberFormat="1" applyBorder="1" applyAlignment="1">
      <alignment horizontal="right"/>
    </xf>
    <xf numFmtId="0" fontId="0" fillId="22" borderId="0" xfId="0" applyFill="1"/>
    <xf numFmtId="0" fontId="2" fillId="20" borderId="15" xfId="0" applyFont="1" applyFill="1" applyBorder="1"/>
    <xf numFmtId="0" fontId="2" fillId="20" borderId="16" xfId="0" applyFont="1" applyFill="1" applyBorder="1" applyAlignment="1">
      <alignment horizontal="left" wrapText="1"/>
    </xf>
    <xf numFmtId="0" fontId="19" fillId="6" borderId="15" xfId="15" applyFont="1" applyBorder="1" applyAlignment="1">
      <alignment horizontal="center" wrapText="1"/>
    </xf>
    <xf numFmtId="0" fontId="19" fillId="2" borderId="15" xfId="13" applyFont="1" applyBorder="1" applyAlignment="1">
      <alignment horizontal="left" wrapText="1"/>
    </xf>
    <xf numFmtId="0" fontId="33" fillId="21" borderId="15" xfId="0" applyFont="1" applyFill="1" applyBorder="1" applyAlignment="1">
      <alignment horizontal="left"/>
    </xf>
    <xf numFmtId="0" fontId="33" fillId="21" borderId="15" xfId="0" applyFont="1" applyFill="1" applyBorder="1"/>
    <xf numFmtId="165" fontId="5" fillId="21" borderId="16" xfId="5" applyNumberFormat="1" applyFill="1" applyBorder="1" applyAlignment="1">
      <alignment horizontal="left"/>
      <protection locked="0"/>
    </xf>
    <xf numFmtId="0" fontId="34" fillId="21" borderId="18" xfId="0" applyFont="1" applyFill="1" applyBorder="1" applyAlignment="1">
      <alignment horizontal="center"/>
    </xf>
    <xf numFmtId="165" fontId="33" fillId="21" borderId="15" xfId="0" applyNumberFormat="1" applyFont="1" applyFill="1" applyBorder="1" applyAlignment="1">
      <alignment horizontal="left"/>
    </xf>
    <xf numFmtId="0" fontId="33" fillId="0" borderId="0" xfId="0" applyFont="1"/>
    <xf numFmtId="171" fontId="5" fillId="0" borderId="19" xfId="5" applyNumberFormat="1" applyBorder="1" applyAlignment="1">
      <alignment horizontal="left"/>
      <protection locked="0"/>
    </xf>
    <xf numFmtId="171" fontId="33" fillId="0" borderId="0" xfId="0" applyNumberFormat="1" applyFont="1" applyAlignment="1">
      <alignment horizontal="left"/>
    </xf>
    <xf numFmtId="0" fontId="33" fillId="21" borderId="0" xfId="0" applyFont="1" applyFill="1" applyAlignment="1">
      <alignment horizontal="left"/>
    </xf>
    <xf numFmtId="0" fontId="33" fillId="21" borderId="0" xfId="0" applyFont="1" applyFill="1"/>
    <xf numFmtId="165" fontId="5" fillId="21" borderId="19" xfId="5" applyNumberFormat="1" applyFill="1" applyBorder="1" applyAlignment="1">
      <alignment horizontal="left"/>
      <protection locked="0"/>
    </xf>
    <xf numFmtId="0" fontId="34" fillId="21" borderId="9" xfId="0" applyFont="1" applyFill="1" applyBorder="1" applyAlignment="1">
      <alignment horizontal="center"/>
    </xf>
    <xf numFmtId="165" fontId="33" fillId="21" borderId="0" xfId="0" applyNumberFormat="1" applyFont="1" applyFill="1" applyAlignment="1">
      <alignment horizontal="left"/>
    </xf>
    <xf numFmtId="0" fontId="33" fillId="0" borderId="27" xfId="0" applyFont="1" applyBorder="1" applyAlignment="1">
      <alignment horizontal="left"/>
    </xf>
    <xf numFmtId="0" fontId="33" fillId="0" borderId="27" xfId="0" applyFont="1" applyBorder="1"/>
    <xf numFmtId="171" fontId="5" fillId="0" borderId="20" xfId="5" applyNumberFormat="1" applyBorder="1" applyAlignment="1">
      <alignment horizontal="left"/>
      <protection locked="0"/>
    </xf>
    <xf numFmtId="0" fontId="34" fillId="0" borderId="28" xfId="0" applyFont="1" applyBorder="1" applyAlignment="1">
      <alignment horizontal="center"/>
    </xf>
    <xf numFmtId="171" fontId="33" fillId="0" borderId="27" xfId="0" applyNumberFormat="1" applyFont="1" applyBorder="1" applyAlignment="1">
      <alignment horizontal="left"/>
    </xf>
    <xf numFmtId="0" fontId="2" fillId="20" borderId="0" xfId="0" applyFont="1" applyFill="1" applyAlignment="1">
      <alignment wrapText="1"/>
    </xf>
    <xf numFmtId="0" fontId="2" fillId="20" borderId="4" xfId="0" applyFont="1" applyFill="1" applyBorder="1" applyAlignment="1">
      <alignment horizontal="right" wrapText="1"/>
    </xf>
    <xf numFmtId="164" fontId="5" fillId="21" borderId="16" xfId="5" applyNumberFormat="1" applyFill="1" applyBorder="1" applyAlignment="1">
      <alignment horizontal="right"/>
      <protection locked="0"/>
    </xf>
    <xf numFmtId="164" fontId="4" fillId="21" borderId="15" xfId="9" applyNumberFormat="1" applyFill="1" applyBorder="1" applyAlignment="1">
      <alignment horizontal="right"/>
    </xf>
    <xf numFmtId="164" fontId="4" fillId="21" borderId="15" xfId="9" applyNumberFormat="1" applyFill="1" applyBorder="1" applyAlignment="1"/>
    <xf numFmtId="3" fontId="5" fillId="21" borderId="16" xfId="5" applyNumberFormat="1" applyFill="1" applyBorder="1" applyAlignment="1">
      <alignment horizontal="right"/>
      <protection locked="0"/>
    </xf>
    <xf numFmtId="0" fontId="4" fillId="21" borderId="15" xfId="9" applyNumberFormat="1" applyFill="1" applyBorder="1" applyAlignment="1">
      <alignment horizontal="right"/>
    </xf>
    <xf numFmtId="164" fontId="5" fillId="21" borderId="19" xfId="5" applyNumberFormat="1" applyFill="1" applyBorder="1" applyAlignment="1">
      <alignment horizontal="right"/>
      <protection locked="0"/>
    </xf>
    <xf numFmtId="164" fontId="4" fillId="21" borderId="0" xfId="9" applyNumberFormat="1" applyFill="1" applyAlignment="1">
      <alignment horizontal="right"/>
    </xf>
    <xf numFmtId="164" fontId="4" fillId="21" borderId="0" xfId="9" applyNumberFormat="1" applyFill="1" applyAlignment="1"/>
    <xf numFmtId="3" fontId="5" fillId="21" borderId="19" xfId="5" applyNumberFormat="1" applyFill="1" applyBorder="1" applyAlignment="1">
      <alignment horizontal="right"/>
      <protection locked="0"/>
    </xf>
    <xf numFmtId="0" fontId="4" fillId="21" borderId="0" xfId="9" applyNumberFormat="1" applyFill="1" applyAlignment="1">
      <alignment horizontal="right"/>
    </xf>
    <xf numFmtId="165" fontId="33" fillId="0" borderId="27" xfId="0" applyNumberFormat="1" applyFont="1" applyBorder="1" applyAlignment="1">
      <alignment horizontal="left"/>
    </xf>
    <xf numFmtId="164" fontId="4" fillId="0" borderId="27" xfId="9" applyNumberFormat="1" applyBorder="1" applyAlignment="1">
      <alignment horizontal="right"/>
    </xf>
    <xf numFmtId="164" fontId="4" fillId="0" borderId="27" xfId="9" applyNumberFormat="1" applyBorder="1" applyAlignment="1"/>
    <xf numFmtId="0" fontId="4" fillId="0" borderId="27" xfId="9" applyNumberFormat="1" applyBorder="1" applyAlignment="1">
      <alignment horizontal="right"/>
    </xf>
    <xf numFmtId="0" fontId="2" fillId="14" borderId="0" xfId="0" applyFont="1" applyFill="1" applyAlignment="1">
      <alignment wrapText="1"/>
    </xf>
    <xf numFmtId="0" fontId="2" fillId="14" borderId="0" xfId="0" applyFont="1" applyFill="1" applyAlignment="1">
      <alignment horizontal="right" wrapText="1"/>
    </xf>
    <xf numFmtId="0" fontId="0" fillId="22" borderId="29" xfId="0" applyFill="1" applyBorder="1" applyAlignment="1">
      <alignment horizontal="left"/>
    </xf>
    <xf numFmtId="0" fontId="0" fillId="22" borderId="29" xfId="0" applyFill="1" applyBorder="1"/>
    <xf numFmtId="164" fontId="0" fillId="22" borderId="29" xfId="0" applyNumberFormat="1" applyFill="1" applyBorder="1" applyAlignment="1">
      <alignment horizontal="right"/>
    </xf>
    <xf numFmtId="0" fontId="0" fillId="22" borderId="0" xfId="0" applyFill="1" applyAlignment="1">
      <alignment horizontal="left"/>
    </xf>
    <xf numFmtId="164" fontId="0" fillId="22" borderId="0" xfId="0" applyNumberFormat="1" applyFill="1" applyAlignment="1">
      <alignment horizontal="right"/>
    </xf>
    <xf numFmtId="0" fontId="0" fillId="0" borderId="13" xfId="0" applyBorder="1"/>
    <xf numFmtId="167" fontId="33" fillId="19" borderId="15" xfId="0" applyNumberFormat="1" applyFont="1" applyFill="1" applyBorder="1" applyAlignment="1">
      <alignment horizontal="right"/>
    </xf>
    <xf numFmtId="166" fontId="5" fillId="19" borderId="16" xfId="5" applyNumberFormat="1" applyFill="1" applyBorder="1" applyAlignment="1">
      <alignment horizontal="right"/>
      <protection locked="0"/>
    </xf>
    <xf numFmtId="166" fontId="4" fillId="19" borderId="15" xfId="9" applyNumberFormat="1" applyFill="1" applyBorder="1" applyAlignment="1">
      <alignment horizontal="right"/>
    </xf>
    <xf numFmtId="166" fontId="5" fillId="19" borderId="21" xfId="5" applyNumberFormat="1" applyFill="1" applyBorder="1" applyAlignment="1">
      <alignment horizontal="right"/>
      <protection locked="0"/>
    </xf>
    <xf numFmtId="166" fontId="4" fillId="19" borderId="23" xfId="9" applyNumberFormat="1" applyFill="1" applyBorder="1" applyAlignment="1">
      <alignment horizontal="right"/>
    </xf>
    <xf numFmtId="167" fontId="33" fillId="0" borderId="0" xfId="0" applyNumberFormat="1" applyFont="1" applyAlignment="1">
      <alignment horizontal="right"/>
    </xf>
    <xf numFmtId="166" fontId="5" fillId="0" borderId="19" xfId="5" applyNumberFormat="1" applyBorder="1" applyAlignment="1">
      <alignment horizontal="right"/>
      <protection locked="0"/>
    </xf>
    <xf numFmtId="166" fontId="4" fillId="0" borderId="0" xfId="9" applyNumberFormat="1" applyAlignment="1">
      <alignment horizontal="right"/>
    </xf>
    <xf numFmtId="167" fontId="33" fillId="19" borderId="0" xfId="0" applyNumberFormat="1" applyFont="1" applyFill="1" applyAlignment="1">
      <alignment horizontal="right"/>
    </xf>
    <xf numFmtId="166" fontId="5" fillId="19" borderId="19" xfId="5" applyNumberFormat="1" applyFill="1" applyBorder="1" applyAlignment="1">
      <alignment horizontal="right"/>
      <protection locked="0"/>
    </xf>
    <xf numFmtId="166" fontId="4" fillId="19" borderId="0" xfId="9" applyNumberFormat="1" applyFill="1" applyAlignment="1">
      <alignment horizontal="right"/>
    </xf>
    <xf numFmtId="166" fontId="4" fillId="19" borderId="0" xfId="9" applyNumberFormat="1" applyFill="1" applyBorder="1" applyAlignment="1">
      <alignment horizontal="right"/>
    </xf>
    <xf numFmtId="166" fontId="4" fillId="19" borderId="8" xfId="9" applyNumberFormat="1" applyFill="1" applyBorder="1" applyAlignment="1">
      <alignment horizontal="right"/>
    </xf>
    <xf numFmtId="166" fontId="4" fillId="0" borderId="0" xfId="9" applyNumberFormat="1" applyBorder="1" applyAlignment="1">
      <alignment horizontal="right"/>
    </xf>
    <xf numFmtId="166" fontId="4" fillId="0" borderId="8" xfId="9" applyNumberFormat="1" applyBorder="1" applyAlignment="1">
      <alignment horizontal="right"/>
    </xf>
    <xf numFmtId="167" fontId="33" fillId="0" borderId="24" xfId="0" applyNumberFormat="1" applyFont="1" applyBorder="1" applyAlignment="1">
      <alignment horizontal="right"/>
    </xf>
    <xf numFmtId="166" fontId="5" fillId="0" borderId="20" xfId="5" applyNumberFormat="1" applyBorder="1" applyAlignment="1">
      <alignment horizontal="right"/>
      <protection locked="0"/>
    </xf>
    <xf numFmtId="166" fontId="4" fillId="0" borderId="24" xfId="9" applyNumberFormat="1" applyBorder="1" applyAlignment="1">
      <alignment horizontal="right"/>
    </xf>
    <xf numFmtId="0" fontId="0" fillId="22" borderId="13" xfId="0" applyFill="1" applyBorder="1"/>
    <xf numFmtId="0" fontId="2" fillId="20" borderId="0" xfId="0" applyFont="1" applyFill="1" applyAlignment="1">
      <alignment horizontal="right" wrapText="1"/>
    </xf>
    <xf numFmtId="164" fontId="5" fillId="21" borderId="21" xfId="5" applyNumberFormat="1" applyFill="1" applyBorder="1" applyAlignment="1">
      <alignment horizontal="right"/>
      <protection locked="0"/>
    </xf>
    <xf numFmtId="0" fontId="34" fillId="21" borderId="22" xfId="0" applyFont="1" applyFill="1" applyBorder="1" applyAlignment="1">
      <alignment horizontal="center"/>
    </xf>
    <xf numFmtId="164" fontId="4" fillId="21" borderId="23" xfId="9" applyNumberFormat="1" applyFill="1" applyBorder="1" applyAlignment="1">
      <alignment horizontal="right"/>
    </xf>
    <xf numFmtId="0" fontId="2" fillId="14" borderId="0" xfId="0" applyFont="1" applyFill="1"/>
    <xf numFmtId="0" fontId="2" fillId="14" borderId="0" xfId="0" applyFont="1" applyFill="1" applyAlignment="1">
      <alignment horizontal="left" wrapText="1"/>
    </xf>
    <xf numFmtId="165" fontId="0" fillId="22" borderId="29" xfId="0" applyNumberFormat="1" applyFill="1" applyBorder="1" applyAlignment="1">
      <alignment horizontal="right"/>
    </xf>
    <xf numFmtId="0" fontId="0" fillId="22" borderId="29" xfId="0" applyFill="1" applyBorder="1" applyAlignment="1">
      <alignment horizontal="right"/>
    </xf>
    <xf numFmtId="165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65" fontId="0" fillId="22" borderId="0" xfId="0" applyNumberFormat="1" applyFill="1" applyAlignment="1">
      <alignment horizontal="right"/>
    </xf>
    <xf numFmtId="0" fontId="0" fillId="22" borderId="0" xfId="0" applyFill="1" applyAlignment="1">
      <alignment horizontal="right"/>
    </xf>
    <xf numFmtId="165" fontId="0" fillId="0" borderId="13" xfId="0" applyNumberFormat="1" applyBorder="1" applyAlignment="1">
      <alignment horizontal="right"/>
    </xf>
    <xf numFmtId="0" fontId="0" fillId="0" borderId="13" xfId="0" applyBorder="1" applyAlignment="1">
      <alignment horizontal="right"/>
    </xf>
    <xf numFmtId="0" fontId="2" fillId="23" borderId="0" xfId="0" applyFont="1" applyFill="1" applyAlignment="1">
      <alignment wrapText="1"/>
    </xf>
    <xf numFmtId="0" fontId="2" fillId="23" borderId="15" xfId="0" applyFont="1" applyFill="1" applyBorder="1" applyAlignment="1">
      <alignment wrapText="1"/>
    </xf>
    <xf numFmtId="0" fontId="2" fillId="23" borderId="4" xfId="0" applyFont="1" applyFill="1" applyBorder="1" applyAlignment="1">
      <alignment horizontal="left" wrapText="1"/>
    </xf>
    <xf numFmtId="0" fontId="19" fillId="2" borderId="0" xfId="13" applyFont="1" applyBorder="1" applyAlignment="1">
      <alignment horizontal="left" wrapText="1"/>
    </xf>
    <xf numFmtId="0" fontId="2" fillId="23" borderId="0" xfId="0" applyFont="1" applyFill="1" applyAlignment="1">
      <alignment horizontal="left" wrapText="1"/>
    </xf>
    <xf numFmtId="0" fontId="33" fillId="24" borderId="15" xfId="0" applyFont="1" applyFill="1" applyBorder="1" applyAlignment="1">
      <alignment horizontal="left"/>
    </xf>
    <xf numFmtId="165" fontId="33" fillId="24" borderId="15" xfId="0" applyNumberFormat="1" applyFont="1" applyFill="1" applyBorder="1" applyAlignment="1">
      <alignment horizontal="left"/>
    </xf>
    <xf numFmtId="3" fontId="5" fillId="24" borderId="16" xfId="5" applyNumberFormat="1" applyFill="1" applyBorder="1" applyAlignment="1">
      <alignment horizontal="left"/>
      <protection locked="0"/>
    </xf>
    <xf numFmtId="0" fontId="34" fillId="24" borderId="18" xfId="0" applyFont="1" applyFill="1" applyBorder="1" applyAlignment="1">
      <alignment horizontal="center"/>
    </xf>
    <xf numFmtId="3" fontId="4" fillId="24" borderId="15" xfId="9" applyNumberFormat="1" applyFill="1" applyBorder="1" applyAlignment="1">
      <alignment horizontal="left"/>
    </xf>
    <xf numFmtId="164" fontId="4" fillId="24" borderId="31" xfId="9" applyNumberFormat="1" applyFill="1" applyBorder="1" applyAlignment="1">
      <alignment horizontal="left"/>
    </xf>
    <xf numFmtId="164" fontId="5" fillId="24" borderId="16" xfId="5" applyNumberFormat="1" applyFill="1" applyBorder="1" applyAlignment="1">
      <alignment horizontal="left"/>
      <protection locked="0"/>
    </xf>
    <xf numFmtId="164" fontId="4" fillId="24" borderId="15" xfId="9" applyNumberFormat="1" applyFill="1" applyBorder="1" applyAlignment="1">
      <alignment horizontal="left"/>
    </xf>
    <xf numFmtId="0" fontId="4" fillId="24" borderId="15" xfId="9" applyNumberFormat="1" applyFill="1" applyBorder="1" applyAlignment="1">
      <alignment horizontal="left"/>
    </xf>
    <xf numFmtId="3" fontId="5" fillId="24" borderId="21" xfId="5" applyNumberFormat="1" applyFill="1" applyBorder="1" applyAlignment="1">
      <alignment horizontal="left"/>
      <protection locked="0"/>
    </xf>
    <xf numFmtId="0" fontId="34" fillId="24" borderId="22" xfId="0" applyFont="1" applyFill="1" applyBorder="1" applyAlignment="1">
      <alignment horizontal="center"/>
    </xf>
    <xf numFmtId="3" fontId="4" fillId="24" borderId="23" xfId="9" applyNumberFormat="1" applyFill="1" applyBorder="1" applyAlignment="1">
      <alignment horizontal="left"/>
    </xf>
    <xf numFmtId="164" fontId="5" fillId="24" borderId="21" xfId="5" applyNumberFormat="1" applyFill="1" applyBorder="1" applyAlignment="1">
      <alignment horizontal="left"/>
      <protection locked="0"/>
    </xf>
    <xf numFmtId="164" fontId="4" fillId="24" borderId="23" xfId="9" applyNumberFormat="1" applyFill="1" applyBorder="1" applyAlignment="1">
      <alignment horizontal="left"/>
    </xf>
    <xf numFmtId="3" fontId="5" fillId="0" borderId="19" xfId="5" applyNumberFormat="1" applyBorder="1" applyAlignment="1">
      <alignment horizontal="left"/>
      <protection locked="0"/>
    </xf>
    <xf numFmtId="3" fontId="4" fillId="0" borderId="0" xfId="9" applyNumberFormat="1" applyBorder="1" applyAlignment="1">
      <alignment horizontal="left"/>
    </xf>
    <xf numFmtId="164" fontId="4" fillId="0" borderId="0" xfId="9" applyNumberFormat="1" applyBorder="1" applyAlignment="1">
      <alignment horizontal="left"/>
    </xf>
    <xf numFmtId="164" fontId="5" fillId="0" borderId="19" xfId="5" applyNumberFormat="1" applyBorder="1" applyAlignment="1">
      <alignment horizontal="left"/>
      <protection locked="0"/>
    </xf>
    <xf numFmtId="164" fontId="4" fillId="0" borderId="0" xfId="9" applyNumberFormat="1" applyAlignment="1">
      <alignment horizontal="left"/>
    </xf>
    <xf numFmtId="0" fontId="4" fillId="0" borderId="0" xfId="9" applyNumberFormat="1" applyAlignment="1">
      <alignment horizontal="left"/>
    </xf>
    <xf numFmtId="3" fontId="4" fillId="0" borderId="0" xfId="9" applyNumberFormat="1" applyAlignment="1">
      <alignment horizontal="left"/>
    </xf>
    <xf numFmtId="0" fontId="33" fillId="24" borderId="0" xfId="0" applyFont="1" applyFill="1" applyAlignment="1">
      <alignment horizontal="left"/>
    </xf>
    <xf numFmtId="165" fontId="33" fillId="24" borderId="0" xfId="0" applyNumberFormat="1" applyFont="1" applyFill="1" applyAlignment="1">
      <alignment horizontal="left"/>
    </xf>
    <xf numFmtId="3" fontId="5" fillId="24" borderId="19" xfId="5" applyNumberFormat="1" applyFill="1" applyBorder="1" applyAlignment="1">
      <alignment horizontal="left"/>
      <protection locked="0"/>
    </xf>
    <xf numFmtId="0" fontId="34" fillId="24" borderId="9" xfId="0" applyFont="1" applyFill="1" applyBorder="1" applyAlignment="1">
      <alignment horizontal="center"/>
    </xf>
    <xf numFmtId="3" fontId="4" fillId="24" borderId="0" xfId="9" applyNumberFormat="1" applyFill="1" applyBorder="1" applyAlignment="1">
      <alignment horizontal="left"/>
    </xf>
    <xf numFmtId="164" fontId="4" fillId="24" borderId="0" xfId="9" applyNumberFormat="1" applyFill="1" applyBorder="1" applyAlignment="1">
      <alignment horizontal="left"/>
    </xf>
    <xf numFmtId="164" fontId="5" fillId="24" borderId="19" xfId="5" applyNumberFormat="1" applyFill="1" applyBorder="1" applyAlignment="1">
      <alignment horizontal="left"/>
      <protection locked="0"/>
    </xf>
    <xf numFmtId="164" fontId="4" fillId="24" borderId="0" xfId="9" applyNumberFormat="1" applyFill="1" applyAlignment="1">
      <alignment horizontal="left"/>
    </xf>
    <xf numFmtId="0" fontId="4" fillId="24" borderId="0" xfId="9" applyNumberFormat="1" applyFill="1" applyAlignment="1">
      <alignment horizontal="left"/>
    </xf>
    <xf numFmtId="3" fontId="4" fillId="24" borderId="0" xfId="9" applyNumberFormat="1" applyFill="1" applyAlignment="1">
      <alignment horizontal="left"/>
    </xf>
    <xf numFmtId="0" fontId="33" fillId="0" borderId="30" xfId="0" applyFont="1" applyBorder="1" applyAlignment="1">
      <alignment horizontal="left"/>
    </xf>
    <xf numFmtId="165" fontId="33" fillId="0" borderId="30" xfId="0" applyNumberFormat="1" applyFont="1" applyBorder="1" applyAlignment="1">
      <alignment horizontal="left"/>
    </xf>
    <xf numFmtId="3" fontId="5" fillId="0" borderId="20" xfId="5" applyNumberFormat="1" applyBorder="1" applyAlignment="1">
      <alignment horizontal="left"/>
      <protection locked="0"/>
    </xf>
    <xf numFmtId="0" fontId="34" fillId="0" borderId="32" xfId="0" applyFont="1" applyBorder="1" applyAlignment="1">
      <alignment horizontal="center"/>
    </xf>
    <xf numFmtId="3" fontId="4" fillId="0" borderId="30" xfId="9" applyNumberFormat="1" applyBorder="1" applyAlignment="1">
      <alignment horizontal="left"/>
    </xf>
    <xf numFmtId="164" fontId="4" fillId="0" borderId="30" xfId="9" applyNumberFormat="1" applyBorder="1" applyAlignment="1">
      <alignment horizontal="left"/>
    </xf>
    <xf numFmtId="164" fontId="5" fillId="0" borderId="20" xfId="5" applyNumberFormat="1" applyBorder="1" applyAlignment="1">
      <alignment horizontal="left"/>
      <protection locked="0"/>
    </xf>
    <xf numFmtId="0" fontId="4" fillId="0" borderId="30" xfId="9" applyNumberFormat="1" applyBorder="1" applyAlignment="1">
      <alignment horizontal="left"/>
    </xf>
    <xf numFmtId="0" fontId="2" fillId="25" borderId="0" xfId="0" applyFont="1" applyFill="1" applyAlignment="1">
      <alignment wrapText="1"/>
    </xf>
    <xf numFmtId="0" fontId="2" fillId="25" borderId="4" xfId="0" applyFont="1" applyFill="1" applyBorder="1" applyAlignment="1">
      <alignment horizontal="left" wrapText="1"/>
    </xf>
    <xf numFmtId="0" fontId="2" fillId="25" borderId="0" xfId="0" applyFont="1" applyFill="1" applyAlignment="1">
      <alignment horizontal="left" wrapText="1"/>
    </xf>
    <xf numFmtId="0" fontId="33" fillId="26" borderId="15" xfId="0" applyFont="1" applyFill="1" applyBorder="1" applyAlignment="1">
      <alignment horizontal="left"/>
    </xf>
    <xf numFmtId="165" fontId="33" fillId="26" borderId="15" xfId="0" applyNumberFormat="1" applyFont="1" applyFill="1" applyBorder="1" applyAlignment="1">
      <alignment horizontal="left"/>
    </xf>
    <xf numFmtId="0" fontId="5" fillId="26" borderId="16" xfId="5" applyNumberFormat="1" applyFill="1" applyBorder="1" applyAlignment="1">
      <alignment horizontal="left"/>
      <protection locked="0"/>
    </xf>
    <xf numFmtId="0" fontId="34" fillId="26" borderId="18" xfId="0" applyFont="1" applyFill="1" applyBorder="1" applyAlignment="1">
      <alignment horizontal="center"/>
    </xf>
    <xf numFmtId="0" fontId="4" fillId="26" borderId="15" xfId="9" applyNumberFormat="1" applyFill="1" applyBorder="1" applyAlignment="1">
      <alignment horizontal="left"/>
    </xf>
    <xf numFmtId="0" fontId="5" fillId="26" borderId="21" xfId="5" applyNumberFormat="1" applyFill="1" applyBorder="1" applyAlignment="1">
      <alignment horizontal="left"/>
      <protection locked="0"/>
    </xf>
    <xf numFmtId="0" fontId="34" fillId="26" borderId="22" xfId="0" applyFont="1" applyFill="1" applyBorder="1" applyAlignment="1">
      <alignment horizontal="center"/>
    </xf>
    <xf numFmtId="0" fontId="4" fillId="26" borderId="23" xfId="9" applyNumberFormat="1" applyFill="1" applyBorder="1" applyAlignment="1">
      <alignment horizontal="left"/>
    </xf>
    <xf numFmtId="0" fontId="3" fillId="26" borderId="33" xfId="9" applyNumberFormat="1" applyFont="1" applyFill="1" applyBorder="1" applyAlignment="1">
      <alignment horizontal="left"/>
    </xf>
    <xf numFmtId="0" fontId="5" fillId="0" borderId="19" xfId="5" applyNumberFormat="1" applyBorder="1" applyAlignment="1">
      <alignment horizontal="left"/>
      <protection locked="0"/>
    </xf>
    <xf numFmtId="0" fontId="33" fillId="26" borderId="0" xfId="0" applyFont="1" applyFill="1" applyAlignment="1">
      <alignment horizontal="left"/>
    </xf>
    <xf numFmtId="165" fontId="33" fillId="26" borderId="0" xfId="0" applyNumberFormat="1" applyFont="1" applyFill="1" applyAlignment="1">
      <alignment horizontal="left"/>
    </xf>
    <xf numFmtId="0" fontId="5" fillId="26" borderId="19" xfId="5" applyNumberFormat="1" applyFill="1" applyBorder="1" applyAlignment="1">
      <alignment horizontal="left"/>
      <protection locked="0"/>
    </xf>
    <xf numFmtId="0" fontId="34" fillId="26" borderId="9" xfId="0" applyFont="1" applyFill="1" applyBorder="1" applyAlignment="1">
      <alignment horizontal="center"/>
    </xf>
    <xf numFmtId="0" fontId="4" fillId="26" borderId="0" xfId="9" applyNumberFormat="1" applyFill="1" applyAlignment="1">
      <alignment horizontal="left"/>
    </xf>
    <xf numFmtId="0" fontId="3" fillId="26" borderId="0" xfId="9" applyNumberFormat="1" applyFont="1" applyFill="1" applyAlignment="1">
      <alignment horizontal="left"/>
    </xf>
    <xf numFmtId="0" fontId="4" fillId="26" borderId="0" xfId="9" applyNumberFormat="1" applyFill="1" applyBorder="1" applyAlignment="1">
      <alignment horizontal="left"/>
    </xf>
    <xf numFmtId="0" fontId="4" fillId="0" borderId="0" xfId="9" applyNumberFormat="1" applyBorder="1" applyAlignment="1">
      <alignment horizontal="left"/>
    </xf>
    <xf numFmtId="0" fontId="33" fillId="0" borderId="34" xfId="0" applyFont="1" applyBorder="1" applyAlignment="1">
      <alignment horizontal="left"/>
    </xf>
    <xf numFmtId="165" fontId="33" fillId="0" borderId="34" xfId="0" applyNumberFormat="1" applyFont="1" applyBorder="1" applyAlignment="1">
      <alignment horizontal="left"/>
    </xf>
    <xf numFmtId="0" fontId="5" fillId="0" borderId="20" xfId="5" applyNumberFormat="1" applyBorder="1" applyAlignment="1">
      <alignment horizontal="left"/>
      <protection locked="0"/>
    </xf>
    <xf numFmtId="0" fontId="34" fillId="0" borderId="35" xfId="0" applyFont="1" applyBorder="1" applyAlignment="1">
      <alignment horizontal="center"/>
    </xf>
    <xf numFmtId="0" fontId="4" fillId="0" borderId="34" xfId="9" applyNumberFormat="1" applyBorder="1" applyAlignment="1">
      <alignment horizontal="left"/>
    </xf>
    <xf numFmtId="0" fontId="3" fillId="0" borderId="34" xfId="9" applyNumberFormat="1" applyFont="1" applyBorder="1" applyAlignment="1">
      <alignment horizontal="left"/>
    </xf>
    <xf numFmtId="0" fontId="20" fillId="13" borderId="0" xfId="0" applyFont="1" applyFill="1" applyAlignment="1">
      <alignment horizontal="right"/>
    </xf>
    <xf numFmtId="0" fontId="20" fillId="13" borderId="0" xfId="0" applyFont="1" applyFill="1" applyAlignment="1">
      <alignment horizontal="center" vertical="center"/>
    </xf>
  </cellXfs>
  <cellStyles count="20">
    <cellStyle name="01 Header" xfId="14" xr:uid="{30B51DA1-627F-40A8-8F04-14909C790760}"/>
    <cellStyle name="02 Header" xfId="15" xr:uid="{0693564A-A4A3-45CC-A916-2C9B4FEA7E50}"/>
    <cellStyle name="03 Header" xfId="16" xr:uid="{E2C48963-A0D7-40C8-B619-DA77E3F7A964}"/>
    <cellStyle name="04 Header" xfId="17" xr:uid="{D0A7BD09-B5A6-46E7-899A-AA9A18E90644}"/>
    <cellStyle name="05 Header" xfId="18" xr:uid="{DDE607E3-CE6C-4B5B-929C-1952CADEFC26}"/>
    <cellStyle name="06 Header" xfId="19" xr:uid="{F6E9D2EA-3A69-4A2B-8803-6E63D556B9C7}"/>
    <cellStyle name="Backend Calculation" xfId="8" xr:uid="{00000000-0005-0000-0000-000000000000}"/>
    <cellStyle name="Backend Header" xfId="13" xr:uid="{00000000-0005-0000-0000-000001000000}"/>
    <cellStyle name="Bad" xfId="3" builtinId="27" customBuiltin="1"/>
    <cellStyle name="Calculation" xfId="6" builtinId="22" customBuiltin="1"/>
    <cellStyle name="Good" xfId="2" builtinId="26" customBuiltin="1"/>
    <cellStyle name="Highlight Difference" xfId="9" xr:uid="{00000000-0005-0000-0000-00000B000000}"/>
    <cellStyle name="Input" xfId="5" builtinId="20" customBuiltin="1"/>
    <cellStyle name="Linked Cell" xfId="7" builtinId="24" customBuiltin="1"/>
    <cellStyle name="Neutral" xfId="4" builtinId="28" customBuiltin="1"/>
    <cellStyle name="Normal" xfId="0" builtinId="0"/>
    <cellStyle name="Percent" xfId="1" builtinId="5" customBuiltin="1"/>
    <cellStyle name="Reminder" xfId="10" xr:uid="{00000000-0005-0000-0000-000011000000}"/>
    <cellStyle name="Total Calculation" xfId="11" xr:uid="{00000000-0005-0000-0000-000012000000}"/>
    <cellStyle name="Total Input" xfId="12" xr:uid="{00000000-0005-0000-0000-000013000000}"/>
  </cellStyles>
  <dxfs count="196">
    <dxf>
      <alignment horizontal="center" vertical="bottom" textRotation="0" indent="0" justifyLastLine="0" shrinkToFit="0" readingOrder="0"/>
    </dxf>
    <dxf>
      <alignment horizontal="center" vertical="bottom" textRotation="0" indent="0" justifyLastLine="0" shrinkToFit="0" readingOrder="0"/>
    </dxf>
    <dxf>
      <border>
        <bottom style="thin">
          <color indexed="64"/>
        </bottom>
      </border>
    </dxf>
    <dxf>
      <alignment horizontal="center" vertical="bottom" textRotation="0" wrapText="1" indent="0" justifyLastLine="0" shrinkToFit="0" readingOrder="0"/>
    </dxf>
    <dxf>
      <border>
        <bottom style="thin">
          <color indexed="64"/>
        </bottom>
      </border>
    </dxf>
    <dxf>
      <alignment horizontal="general" vertical="bottom" textRotation="0" wrapText="1" indent="0" justifyLastLine="0" shrinkToFit="0" readingOrder="0"/>
    </dxf>
    <dxf>
      <alignment horizontal="center" vertical="bottom" textRotation="0" indent="0" justifyLastLine="0" shrinkToFit="0" readingOrder="0"/>
    </dxf>
    <dxf>
      <alignment horizontal="center" vertical="bottom" textRotation="0" indent="0" justifyLastLine="0" shrinkToFit="0" readingOrder="0"/>
    </dxf>
    <dxf>
      <border>
        <bottom style="thin">
          <color indexed="64"/>
        </bottom>
      </border>
    </dxf>
    <dxf>
      <alignment horizontal="center" vertical="bottom" textRotation="0" wrapText="1" indent="0" justifyLastLine="0" shrinkToFit="0" readingOrder="0"/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FFC7CE"/>
        </patternFill>
      </fill>
    </dxf>
    <dxf>
      <fill>
        <patternFill patternType="solid">
          <fgColor theme="0" tint="-0.1498458815271462"/>
          <bgColor rgb="FFFFDCFF"/>
        </patternFill>
      </fill>
    </dxf>
    <dxf>
      <fill>
        <patternFill patternType="solid">
          <fgColor theme="0" tint="-0.1498458815271462"/>
          <bgColor rgb="FFFFDCFF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thin">
          <color theme="1"/>
        </top>
      </border>
    </dxf>
    <dxf>
      <font>
        <b/>
        <color theme="1"/>
      </font>
      <border>
        <top/>
        <bottom style="thin">
          <color theme="1"/>
        </bottom>
      </border>
    </dxf>
    <dxf>
      <font>
        <b val="0"/>
        <i val="0"/>
        <color theme="1"/>
      </font>
      <border>
        <top style="thin">
          <color theme="1"/>
        </top>
        <bottom style="thin">
          <color theme="1"/>
        </bottom>
      </border>
    </dxf>
    <dxf>
      <fill>
        <patternFill patternType="solid">
          <fgColor theme="0" tint="-0.14990691854609822"/>
          <bgColor rgb="FFA9E5D4"/>
        </patternFill>
      </fill>
    </dxf>
    <dxf>
      <fill>
        <patternFill patternType="solid">
          <fgColor theme="0" tint="-0.14990691854609822"/>
          <bgColor rgb="FFA9E5D4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thin">
          <color theme="1"/>
        </top>
      </border>
    </dxf>
    <dxf>
      <font>
        <b/>
        <color theme="1"/>
      </font>
      <border>
        <top/>
        <bottom style="thin">
          <color theme="1"/>
        </bottom>
      </border>
    </dxf>
    <dxf>
      <font>
        <b val="0"/>
        <i val="0"/>
        <color theme="1"/>
      </font>
      <border>
        <top style="thin">
          <color theme="1"/>
        </top>
        <bottom style="thin">
          <color theme="1"/>
        </bottom>
      </border>
    </dxf>
    <dxf>
      <fill>
        <patternFill patternType="solid">
          <fgColor theme="0" tint="-0.14993743705557422"/>
          <bgColor rgb="FFFFFFC8"/>
        </patternFill>
      </fill>
    </dxf>
    <dxf>
      <fill>
        <patternFill patternType="solid">
          <fgColor theme="0" tint="-0.14993743705557422"/>
          <bgColor rgb="FFFFFFC8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thin">
          <color theme="1"/>
        </top>
      </border>
    </dxf>
    <dxf>
      <font>
        <b/>
        <color theme="1"/>
      </font>
      <border>
        <top/>
        <bottom style="thin">
          <color theme="1"/>
        </bottom>
      </border>
    </dxf>
    <dxf>
      <font>
        <b val="0"/>
        <i val="0"/>
        <color theme="1"/>
      </font>
      <border>
        <top style="thin">
          <color theme="1"/>
        </top>
        <bottom style="thin">
          <color theme="1"/>
        </bottom>
      </border>
    </dxf>
    <dxf>
      <fill>
        <patternFill patternType="solid">
          <fgColor theme="0" tint="-0.14993743705557422"/>
          <bgColor rgb="FFE8D3AC"/>
        </patternFill>
      </fill>
    </dxf>
    <dxf>
      <fill>
        <patternFill patternType="solid">
          <fgColor theme="0" tint="-0.14993743705557422"/>
          <bgColor rgb="FFE8D3AC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thin">
          <color theme="1"/>
        </top>
      </border>
    </dxf>
    <dxf>
      <font>
        <b/>
        <color theme="1"/>
      </font>
      <border>
        <top/>
        <bottom style="thin">
          <color theme="1"/>
        </bottom>
      </border>
    </dxf>
    <dxf>
      <font>
        <b val="0"/>
        <i val="0"/>
        <color theme="1"/>
      </font>
      <border>
        <top style="thin">
          <color theme="1"/>
        </top>
        <bottom style="thin">
          <color theme="1"/>
        </bottom>
      </border>
    </dxf>
    <dxf>
      <fill>
        <patternFill patternType="solid">
          <fgColor theme="0" tint="-0.14990691854609822"/>
          <bgColor rgb="FFF9CAD8"/>
        </patternFill>
      </fill>
    </dxf>
    <dxf>
      <fill>
        <patternFill patternType="solid">
          <fgColor theme="0" tint="-0.14990691854609822"/>
          <bgColor rgb="FFF9CAD8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thin">
          <color theme="1"/>
        </top>
      </border>
    </dxf>
    <dxf>
      <font>
        <b/>
        <color theme="1"/>
      </font>
      <border>
        <top/>
        <bottom style="thin">
          <color theme="1"/>
        </bottom>
      </border>
    </dxf>
    <dxf>
      <font>
        <b val="0"/>
        <i val="0"/>
        <color theme="1"/>
      </font>
      <border>
        <top style="thin">
          <color theme="1"/>
        </top>
        <bottom style="thin">
          <color theme="1"/>
        </bottom>
      </border>
    </dxf>
    <dxf>
      <fill>
        <patternFill patternType="solid">
          <fgColor theme="0" tint="-0.14990691854609822"/>
          <bgColor rgb="FFF6EC9C"/>
        </patternFill>
      </fill>
    </dxf>
    <dxf>
      <fill>
        <patternFill patternType="solid">
          <fgColor theme="0" tint="-0.14990691854609822"/>
          <bgColor rgb="FFF6EC9C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thin">
          <color theme="1"/>
        </top>
      </border>
    </dxf>
    <dxf>
      <font>
        <b/>
        <color theme="1"/>
      </font>
      <border>
        <top/>
        <bottom style="thin">
          <color theme="1"/>
        </bottom>
      </border>
    </dxf>
    <dxf>
      <font>
        <b val="0"/>
        <i val="0"/>
        <color theme="1"/>
      </font>
      <border>
        <top style="thin">
          <color theme="1"/>
        </top>
        <bottom style="thin">
          <color theme="1"/>
        </bottom>
      </border>
    </dxf>
    <dxf>
      <fill>
        <patternFill patternType="solid">
          <fgColor theme="0" tint="-0.14996795556505021"/>
          <bgColor theme="2" tint="-9.9948118533890809E-2"/>
        </patternFill>
      </fill>
    </dxf>
    <dxf>
      <fill>
        <patternFill patternType="solid">
          <fgColor theme="0" tint="-0.14996795556505021"/>
          <bgColor theme="2" tint="-9.9948118533890809E-2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thin">
          <color theme="1"/>
        </top>
      </border>
    </dxf>
    <dxf>
      <font>
        <b/>
        <i val="0"/>
        <color auto="1"/>
      </font>
      <fill>
        <patternFill patternType="none">
          <bgColor auto="1"/>
        </patternFill>
      </fill>
      <border>
        <top/>
        <bottom style="thin">
          <color theme="1"/>
        </bottom>
      </border>
    </dxf>
    <dxf>
      <font>
        <b val="0"/>
        <i val="0"/>
        <color theme="1"/>
      </font>
      <border>
        <top style="thin">
          <color theme="1"/>
        </top>
        <bottom style="thin">
          <color theme="1"/>
        </bottom>
      </border>
    </dxf>
    <dxf>
      <fill>
        <patternFill patternType="solid">
          <fgColor theme="9" tint="0.79998168889431442"/>
          <bgColor theme="9" tint="0.79998168889431442"/>
        </patternFill>
      </fill>
    </dxf>
    <dxf>
      <fill>
        <patternFill patternType="solid">
          <fgColor theme="9" tint="0.79998168889431442"/>
          <bgColor theme="9" tint="0.79998168889431442"/>
        </patternFill>
      </fill>
    </dxf>
    <dxf>
      <font>
        <b/>
        <color theme="9" tint="-0.249977111117893"/>
      </font>
    </dxf>
    <dxf>
      <font>
        <b/>
        <color theme="9" tint="-0.249977111117893"/>
      </font>
    </dxf>
    <dxf>
      <font>
        <b/>
        <i val="0"/>
        <color auto="1"/>
      </font>
      <border>
        <top style="thin">
          <color theme="9"/>
        </top>
      </border>
    </dxf>
    <dxf>
      <font>
        <b/>
        <i val="0"/>
        <color auto="1"/>
      </font>
      <border>
        <top/>
        <bottom style="thin">
          <color theme="9"/>
        </bottom>
      </border>
    </dxf>
    <dxf>
      <font>
        <b val="0"/>
        <i val="0"/>
        <color auto="1"/>
      </font>
      <border>
        <top style="thin">
          <color theme="9"/>
        </top>
        <bottom style="thin">
          <color theme="9"/>
        </bottom>
      </border>
    </dxf>
    <dxf>
      <fill>
        <patternFill patternType="solid">
          <fgColor theme="8" tint="0.79998168889431442"/>
          <bgColor theme="8" tint="0.79998168889431442"/>
        </patternFill>
      </fill>
    </dxf>
    <dxf>
      <fill>
        <patternFill patternType="solid">
          <fgColor theme="8" tint="0.79998168889431442"/>
          <bgColor theme="8" tint="0.79998168889431442"/>
        </patternFill>
      </fill>
    </dxf>
    <dxf>
      <font>
        <b/>
        <color theme="8" tint="-0.249977111117893"/>
      </font>
    </dxf>
    <dxf>
      <font>
        <b/>
        <color theme="8" tint="-0.249977111117893"/>
      </font>
    </dxf>
    <dxf>
      <font>
        <b/>
        <i val="0"/>
        <color auto="1"/>
      </font>
      <border>
        <top style="thin">
          <color theme="8"/>
        </top>
      </border>
    </dxf>
    <dxf>
      <font>
        <b/>
        <i val="0"/>
        <color auto="1"/>
      </font>
      <border>
        <top/>
        <bottom style="thin">
          <color theme="8"/>
        </bottom>
      </border>
    </dxf>
    <dxf>
      <font>
        <color auto="1"/>
      </font>
      <border>
        <top style="thin">
          <color theme="8"/>
        </top>
        <bottom style="thin">
          <color theme="8"/>
        </bottom>
      </border>
    </dxf>
    <dxf>
      <fill>
        <patternFill patternType="solid">
          <fgColor theme="7" tint="0.79998168889431442"/>
          <bgColor theme="7" tint="0.79998168889431442"/>
        </patternFill>
      </fill>
    </dxf>
    <dxf>
      <fill>
        <patternFill patternType="solid">
          <fgColor theme="7" tint="0.79998168889431442"/>
          <bgColor theme="7" tint="0.79998168889431442"/>
        </patternFill>
      </fill>
    </dxf>
    <dxf>
      <font>
        <b/>
        <color theme="7" tint="-0.249977111117893"/>
      </font>
    </dxf>
    <dxf>
      <font>
        <b/>
        <color theme="7" tint="-0.249977111117893"/>
      </font>
    </dxf>
    <dxf>
      <font>
        <b/>
        <i val="0"/>
        <color auto="1"/>
      </font>
      <border>
        <top style="thin">
          <color theme="7"/>
        </top>
      </border>
    </dxf>
    <dxf>
      <font>
        <b/>
        <i val="0"/>
        <color auto="1"/>
      </font>
      <border>
        <top/>
        <bottom style="thin">
          <color theme="7"/>
        </bottom>
      </border>
    </dxf>
    <dxf>
      <font>
        <b val="0"/>
        <i val="0"/>
        <color auto="1"/>
      </font>
      <border>
        <top style="thin">
          <color theme="7"/>
        </top>
        <bottom style="thin">
          <color theme="7"/>
        </bottom>
      </border>
    </dxf>
    <dxf>
      <fill>
        <patternFill patternType="solid">
          <fgColor theme="6" tint="0.79998168889431442"/>
          <bgColor theme="6" tint="0.79998168889431442"/>
        </patternFill>
      </fill>
    </dxf>
    <dxf>
      <fill>
        <patternFill patternType="solid">
          <fgColor theme="6" tint="0.79998168889431442"/>
          <bgColor theme="6" tint="0.79998168889431442"/>
        </patternFill>
      </fill>
    </dxf>
    <dxf>
      <font>
        <b/>
        <color theme="6" tint="-0.249977111117893"/>
      </font>
    </dxf>
    <dxf>
      <font>
        <b/>
        <color theme="6" tint="-0.249977111117893"/>
      </font>
    </dxf>
    <dxf>
      <font>
        <b/>
        <i val="0"/>
        <color auto="1"/>
      </font>
      <border>
        <top style="thin">
          <color theme="6"/>
        </top>
      </border>
    </dxf>
    <dxf>
      <font>
        <b/>
        <i val="0"/>
        <color auto="1"/>
      </font>
      <border>
        <top/>
        <bottom style="thin">
          <color theme="6"/>
        </bottom>
      </border>
    </dxf>
    <dxf>
      <font>
        <color auto="1"/>
      </font>
      <border>
        <top style="thin">
          <color theme="6"/>
        </top>
        <bottom style="thin">
          <color theme="6"/>
        </bottom>
      </border>
    </dxf>
    <dxf>
      <fill>
        <patternFill patternType="solid">
          <fgColor theme="5" tint="0.79998168889431442"/>
          <bgColor theme="5" tint="0.79998168889431442"/>
        </patternFill>
      </fill>
    </dxf>
    <dxf>
      <fill>
        <patternFill patternType="solid">
          <fgColor theme="5" tint="0.79998168889431442"/>
          <bgColor theme="5" tint="0.79998168889431442"/>
        </patternFill>
      </fill>
    </dxf>
    <dxf>
      <font>
        <b/>
        <color theme="5" tint="-0.249977111117893"/>
      </font>
    </dxf>
    <dxf>
      <font>
        <b/>
        <color theme="5" tint="-0.249977111117893"/>
      </font>
    </dxf>
    <dxf>
      <font>
        <b/>
        <i val="0"/>
        <color auto="1"/>
      </font>
      <border>
        <top style="thin">
          <color theme="5"/>
        </top>
      </border>
    </dxf>
    <dxf>
      <font>
        <b/>
        <i val="0"/>
        <color auto="1"/>
      </font>
      <border>
        <top/>
        <bottom style="thin">
          <color theme="5"/>
        </bottom>
      </border>
    </dxf>
    <dxf>
      <font>
        <color auto="1"/>
      </font>
      <border>
        <top style="thin">
          <color theme="5"/>
        </top>
        <bottom style="thin">
          <color theme="5"/>
        </bottom>
      </border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4" tint="-0.249977111117893"/>
      </font>
    </dxf>
    <dxf>
      <font>
        <b/>
        <color theme="4" tint="-0.249977111117893"/>
      </font>
    </dxf>
    <dxf>
      <font>
        <b/>
        <i val="0"/>
        <color auto="1"/>
      </font>
      <border>
        <top style="thin">
          <color theme="4"/>
        </top>
      </border>
    </dxf>
    <dxf>
      <font>
        <b/>
        <i val="0"/>
        <color auto="1"/>
      </font>
      <border>
        <top/>
        <bottom style="thin">
          <color theme="4"/>
        </bottom>
      </border>
    </dxf>
    <dxf>
      <font>
        <color auto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0" tint="-0.14999847407452621"/>
          <bgColor theme="0" tint="-0.14999847407452621"/>
        </patternFill>
      </fill>
    </dxf>
    <dxf>
      <fill>
        <patternFill patternType="solid">
          <fgColor theme="0" tint="-0.14999847407452621"/>
          <bgColor theme="0" tint="-0.14999847407452621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thin">
          <color theme="1"/>
        </top>
      </border>
    </dxf>
    <dxf>
      <font>
        <b/>
        <color theme="1"/>
      </font>
      <border>
        <top/>
        <bottom style="thin">
          <color theme="1"/>
        </bottom>
      </border>
    </dxf>
    <dxf>
      <font>
        <b val="0"/>
        <i val="0"/>
        <color theme="1"/>
      </font>
      <border>
        <top style="thin">
          <color theme="1"/>
        </top>
        <bottom style="thin">
          <color theme="1"/>
        </bottom>
      </border>
    </dxf>
    <dxf>
      <fill>
        <patternFill patternType="solid">
          <fgColor theme="0" tint="-0.14996795556505021"/>
          <bgColor theme="2" tint="-9.9948118533890809E-2"/>
        </patternFill>
      </fill>
    </dxf>
    <dxf>
      <fill>
        <patternFill patternType="solid">
          <fgColor theme="0" tint="-0.14996795556505021"/>
          <bgColor theme="2" tint="-9.9948118533890809E-2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thin">
          <color theme="1"/>
        </top>
      </border>
    </dxf>
    <dxf>
      <font>
        <b/>
        <i val="0"/>
        <color theme="0"/>
      </font>
      <fill>
        <patternFill>
          <bgColor theme="2" tint="-0.499984740745262"/>
        </patternFill>
      </fill>
      <border>
        <top/>
        <bottom style="thin">
          <color theme="1"/>
        </bottom>
      </border>
    </dxf>
    <dxf>
      <font>
        <b val="0"/>
        <i val="0"/>
        <color theme="1"/>
      </font>
      <border>
        <top style="thin">
          <color theme="1"/>
        </top>
        <bottom style="thin">
          <color theme="1"/>
        </bottom>
      </border>
    </dxf>
    <dxf>
      <fill>
        <patternFill patternType="solid">
          <fgColor theme="9" tint="0.79998168889431442"/>
          <bgColor theme="9" tint="0.79998168889431442"/>
        </patternFill>
      </fill>
    </dxf>
    <dxf>
      <fill>
        <patternFill patternType="solid">
          <fgColor theme="9" tint="0.79998168889431442"/>
          <bgColor theme="9" tint="0.79998168889431442"/>
        </patternFill>
      </fill>
    </dxf>
    <dxf>
      <font>
        <b/>
        <color theme="9" tint="-0.249977111117893"/>
      </font>
    </dxf>
    <dxf>
      <font>
        <b/>
        <color theme="9" tint="-0.249977111117893"/>
      </font>
    </dxf>
    <dxf>
      <font>
        <b/>
        <i val="0"/>
        <color theme="0"/>
      </font>
      <fill>
        <patternFill>
          <bgColor theme="9"/>
        </patternFill>
      </fill>
      <border>
        <top style="thin">
          <color theme="9"/>
        </top>
      </border>
    </dxf>
    <dxf>
      <font>
        <b/>
        <i val="0"/>
        <color theme="0"/>
      </font>
      <fill>
        <patternFill>
          <bgColor theme="9"/>
        </patternFill>
      </fill>
      <border>
        <top/>
        <bottom style="thin">
          <color theme="9"/>
        </bottom>
      </border>
    </dxf>
    <dxf>
      <font>
        <b val="0"/>
        <i val="0"/>
        <color auto="1"/>
      </font>
      <border>
        <top style="thin">
          <color theme="9"/>
        </top>
        <bottom style="thin">
          <color theme="9"/>
        </bottom>
      </border>
    </dxf>
    <dxf>
      <fill>
        <patternFill patternType="solid">
          <fgColor theme="8" tint="0.79998168889431442"/>
          <bgColor theme="8" tint="0.79998168889431442"/>
        </patternFill>
      </fill>
    </dxf>
    <dxf>
      <fill>
        <patternFill patternType="solid">
          <fgColor theme="8" tint="0.79998168889431442"/>
          <bgColor theme="8" tint="0.79998168889431442"/>
        </patternFill>
      </fill>
    </dxf>
    <dxf>
      <font>
        <b/>
        <color theme="8" tint="-0.249977111117893"/>
      </font>
    </dxf>
    <dxf>
      <font>
        <b/>
        <color theme="8" tint="-0.249977111117893"/>
      </font>
    </dxf>
    <dxf>
      <font>
        <b/>
        <i val="0"/>
        <color theme="0"/>
      </font>
      <fill>
        <patternFill>
          <bgColor theme="8"/>
        </patternFill>
      </fill>
      <border>
        <top style="thin">
          <color theme="8"/>
        </top>
      </border>
    </dxf>
    <dxf>
      <font>
        <b/>
        <i val="0"/>
        <color theme="0"/>
      </font>
      <fill>
        <patternFill>
          <bgColor theme="8"/>
        </patternFill>
      </fill>
      <border>
        <top/>
        <bottom style="thin">
          <color theme="8"/>
        </bottom>
      </border>
    </dxf>
    <dxf>
      <font>
        <color auto="1"/>
      </font>
      <border>
        <top style="thin">
          <color theme="8"/>
        </top>
        <bottom style="thin">
          <color theme="8"/>
        </bottom>
      </border>
    </dxf>
    <dxf>
      <fill>
        <patternFill patternType="solid">
          <fgColor theme="7" tint="0.79998168889431442"/>
          <bgColor theme="7" tint="0.79998168889431442"/>
        </patternFill>
      </fill>
    </dxf>
    <dxf>
      <fill>
        <patternFill patternType="solid">
          <fgColor theme="7" tint="0.79998168889431442"/>
          <bgColor theme="7" tint="0.79998168889431442"/>
        </patternFill>
      </fill>
    </dxf>
    <dxf>
      <font>
        <b/>
        <color theme="7" tint="-0.249977111117893"/>
      </font>
    </dxf>
    <dxf>
      <font>
        <b/>
        <color theme="7" tint="-0.249977111117893"/>
      </font>
    </dxf>
    <dxf>
      <font>
        <b/>
        <i val="0"/>
        <color theme="0"/>
      </font>
      <fill>
        <patternFill>
          <bgColor theme="7"/>
        </patternFill>
      </fill>
      <border>
        <top style="thin">
          <color theme="7"/>
        </top>
      </border>
    </dxf>
    <dxf>
      <font>
        <b/>
        <i val="0"/>
        <color theme="0"/>
      </font>
      <fill>
        <patternFill>
          <bgColor theme="7"/>
        </patternFill>
      </fill>
      <border>
        <top/>
        <bottom style="thin">
          <color theme="7"/>
        </bottom>
      </border>
    </dxf>
    <dxf>
      <font>
        <b val="0"/>
        <i val="0"/>
        <color auto="1"/>
      </font>
      <border>
        <top style="thin">
          <color theme="7"/>
        </top>
        <bottom style="thin">
          <color theme="7"/>
        </bottom>
      </border>
    </dxf>
    <dxf>
      <fill>
        <patternFill patternType="solid">
          <fgColor theme="6" tint="0.79998168889431442"/>
          <bgColor theme="6" tint="0.79998168889431442"/>
        </patternFill>
      </fill>
    </dxf>
    <dxf>
      <fill>
        <patternFill patternType="solid">
          <fgColor theme="6" tint="0.79998168889431442"/>
          <bgColor theme="6" tint="0.79998168889431442"/>
        </patternFill>
      </fill>
    </dxf>
    <dxf>
      <font>
        <b/>
        <color theme="6" tint="-0.249977111117893"/>
      </font>
    </dxf>
    <dxf>
      <font>
        <b/>
        <color theme="6" tint="-0.249977111117893"/>
      </font>
    </dxf>
    <dxf>
      <font>
        <b/>
        <i val="0"/>
        <color theme="0"/>
      </font>
      <fill>
        <patternFill>
          <bgColor theme="6"/>
        </patternFill>
      </fill>
      <border>
        <top style="thin">
          <color theme="6"/>
        </top>
      </border>
    </dxf>
    <dxf>
      <font>
        <b/>
        <i val="0"/>
        <color theme="0"/>
      </font>
      <fill>
        <patternFill>
          <bgColor theme="6"/>
        </patternFill>
      </fill>
      <border>
        <top/>
        <bottom style="thin">
          <color theme="6"/>
        </bottom>
      </border>
    </dxf>
    <dxf>
      <font>
        <color auto="1"/>
      </font>
      <border>
        <top style="thin">
          <color theme="6"/>
        </top>
        <bottom style="thin">
          <color theme="6"/>
        </bottom>
      </border>
    </dxf>
    <dxf>
      <fill>
        <patternFill patternType="solid">
          <fgColor theme="5" tint="0.79998168889431442"/>
          <bgColor theme="5" tint="0.79998168889431442"/>
        </patternFill>
      </fill>
    </dxf>
    <dxf>
      <fill>
        <patternFill patternType="solid">
          <fgColor theme="5" tint="0.79998168889431442"/>
          <bgColor theme="5" tint="0.79998168889431442"/>
        </patternFill>
      </fill>
    </dxf>
    <dxf>
      <font>
        <b/>
        <color theme="5" tint="-0.249977111117893"/>
      </font>
    </dxf>
    <dxf>
      <font>
        <b/>
        <color theme="5" tint="-0.249977111117893"/>
      </font>
    </dxf>
    <dxf>
      <font>
        <b/>
        <i val="0"/>
        <color theme="0"/>
      </font>
      <fill>
        <patternFill>
          <bgColor theme="5"/>
        </patternFill>
      </fill>
      <border>
        <top style="thin">
          <color theme="5"/>
        </top>
      </border>
    </dxf>
    <dxf>
      <font>
        <b/>
        <i val="0"/>
        <color theme="0"/>
      </font>
      <fill>
        <patternFill>
          <bgColor theme="5"/>
        </patternFill>
      </fill>
      <border>
        <top/>
        <bottom style="thin">
          <color theme="5"/>
        </bottom>
      </border>
    </dxf>
    <dxf>
      <font>
        <color auto="1"/>
      </font>
      <border>
        <top style="thin">
          <color theme="5"/>
        </top>
        <bottom style="thin">
          <color theme="5"/>
        </bottom>
      </border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4" tint="-0.249977111117893"/>
      </font>
    </dxf>
    <dxf>
      <font>
        <b/>
        <color theme="4" tint="-0.249977111117893"/>
      </font>
    </dxf>
    <dxf>
      <font>
        <b/>
        <i val="0"/>
        <color theme="0"/>
      </font>
      <fill>
        <patternFill>
          <bgColor theme="4"/>
        </patternFill>
      </fill>
      <border>
        <top style="thin">
          <color theme="4"/>
        </top>
      </border>
    </dxf>
    <dxf>
      <font>
        <b/>
        <i val="0"/>
        <color theme="0"/>
      </font>
      <fill>
        <patternFill>
          <bgColor theme="4"/>
        </patternFill>
      </fill>
      <border>
        <top/>
        <bottom style="thin">
          <color theme="4"/>
        </bottom>
      </border>
    </dxf>
    <dxf>
      <font>
        <color auto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0" tint="-0.14999847407452621"/>
          <bgColor theme="0" tint="-0.14999847407452621"/>
        </patternFill>
      </fill>
    </dxf>
    <dxf>
      <fill>
        <patternFill patternType="solid">
          <fgColor theme="0" tint="-0.14999847407452621"/>
          <bgColor theme="0" tint="-0.14999847407452621"/>
        </patternFill>
      </fill>
    </dxf>
    <dxf>
      <font>
        <b/>
        <color theme="1"/>
      </font>
    </dxf>
    <dxf>
      <font>
        <b/>
        <color theme="1"/>
      </font>
    </dxf>
    <dxf>
      <font>
        <b/>
        <i val="0"/>
        <color theme="0"/>
      </font>
      <fill>
        <patternFill>
          <bgColor theme="1"/>
        </patternFill>
      </fill>
      <border>
        <top style="thin">
          <color theme="1"/>
        </top>
      </border>
    </dxf>
    <dxf>
      <font>
        <b/>
        <i val="0"/>
        <color theme="0"/>
      </font>
      <fill>
        <patternFill>
          <bgColor theme="1"/>
        </patternFill>
      </fill>
      <border>
        <top/>
        <bottom style="thin">
          <color theme="1"/>
        </bottom>
      </border>
    </dxf>
    <dxf>
      <font>
        <b val="0"/>
        <i val="0"/>
        <color theme="1"/>
      </font>
      <border>
        <top style="thin">
          <color theme="1"/>
        </top>
        <bottom style="thin">
          <color theme="1"/>
        </bottom>
      </border>
    </dxf>
  </dxfs>
  <tableStyles count="22" defaultTableStyle="Shir Style 01 Gray" defaultPivotStyle="PivotStyleLight16">
    <tableStyle name="Excel Minimal 01 Gray" pivot="0" count="7" xr9:uid="{6759145B-E672-4B6B-911F-C85AA70ABB8C}">
      <tableStyleElement type="wholeTable" dxfId="195"/>
      <tableStyleElement type="headerRow" dxfId="194"/>
      <tableStyleElement type="totalRow" dxfId="193"/>
      <tableStyleElement type="firstColumn" dxfId="192"/>
      <tableStyleElement type="lastColumn" dxfId="191"/>
      <tableStyleElement type="firstRowStripe" dxfId="190"/>
      <tableStyleElement type="firstColumnStripe" dxfId="189"/>
    </tableStyle>
    <tableStyle name="Excel Minimal 02 Blue" pivot="0" count="7" xr9:uid="{AD831262-8318-42F8-BB6E-39D792DB3BC6}">
      <tableStyleElement type="wholeTable" dxfId="188"/>
      <tableStyleElement type="headerRow" dxfId="187"/>
      <tableStyleElement type="totalRow" dxfId="186"/>
      <tableStyleElement type="firstColumn" dxfId="185"/>
      <tableStyleElement type="lastColumn" dxfId="184"/>
      <tableStyleElement type="firstRowStripe" dxfId="183"/>
      <tableStyleElement type="firstColumnStripe" dxfId="182"/>
    </tableStyle>
    <tableStyle name="Excel Minimal 03 Red" pivot="0" count="7" xr9:uid="{35954E23-638C-4454-9F3B-75A417EA958C}">
      <tableStyleElement type="wholeTable" dxfId="181"/>
      <tableStyleElement type="headerRow" dxfId="180"/>
      <tableStyleElement type="totalRow" dxfId="179"/>
      <tableStyleElement type="firstColumn" dxfId="178"/>
      <tableStyleElement type="lastColumn" dxfId="177"/>
      <tableStyleElement type="firstRowStripe" dxfId="176"/>
      <tableStyleElement type="firstColumnStripe" dxfId="175"/>
    </tableStyle>
    <tableStyle name="Excel Minimal 04 Green" pivot="0" count="7" xr9:uid="{6C1ECD0B-1F69-4F08-A015-7657D5AAAE99}">
      <tableStyleElement type="wholeTable" dxfId="174"/>
      <tableStyleElement type="headerRow" dxfId="173"/>
      <tableStyleElement type="totalRow" dxfId="172"/>
      <tableStyleElement type="firstColumn" dxfId="171"/>
      <tableStyleElement type="lastColumn" dxfId="170"/>
      <tableStyleElement type="firstRowStripe" dxfId="169"/>
      <tableStyleElement type="firstColumnStripe" dxfId="168"/>
    </tableStyle>
    <tableStyle name="Excel Minimal 05 Purple" pivot="0" count="7" xr9:uid="{20A09535-52D8-4D2D-8240-898885AC29AD}">
      <tableStyleElement type="wholeTable" dxfId="167"/>
      <tableStyleElement type="headerRow" dxfId="166"/>
      <tableStyleElement type="totalRow" dxfId="165"/>
      <tableStyleElement type="firstColumn" dxfId="164"/>
      <tableStyleElement type="lastColumn" dxfId="163"/>
      <tableStyleElement type="firstRowStripe" dxfId="162"/>
      <tableStyleElement type="firstColumnStripe" dxfId="161"/>
    </tableStyle>
    <tableStyle name="Excel Minimal 06 Light Blue" pivot="0" count="7" xr9:uid="{46D4D46E-9D20-4633-A17C-24108BA052DE}">
      <tableStyleElement type="wholeTable" dxfId="160"/>
      <tableStyleElement type="headerRow" dxfId="159"/>
      <tableStyleElement type="totalRow" dxfId="158"/>
      <tableStyleElement type="firstColumn" dxfId="157"/>
      <tableStyleElement type="lastColumn" dxfId="156"/>
      <tableStyleElement type="firstRowStripe" dxfId="155"/>
      <tableStyleElement type="firstColumnStripe" dxfId="154"/>
    </tableStyle>
    <tableStyle name="Excel Minimal 07 Orange" pivot="0" count="7" xr9:uid="{7A22539F-005A-4AB7-A45D-781B43FE945C}">
      <tableStyleElement type="wholeTable" dxfId="153"/>
      <tableStyleElement type="headerRow" dxfId="152"/>
      <tableStyleElement type="totalRow" dxfId="151"/>
      <tableStyleElement type="firstColumn" dxfId="150"/>
      <tableStyleElement type="lastColumn" dxfId="149"/>
      <tableStyleElement type="firstRowStripe" dxfId="148"/>
      <tableStyleElement type="firstColumnStripe" dxfId="147"/>
    </tableStyle>
    <tableStyle name="Excel Minimal 08 Brown" pivot="0" count="7" xr9:uid="{46476A99-EF23-4F6B-91C3-6E9E9F1A5768}">
      <tableStyleElement type="wholeTable" dxfId="146"/>
      <tableStyleElement type="headerRow" dxfId="145"/>
      <tableStyleElement type="totalRow" dxfId="144"/>
      <tableStyleElement type="firstColumn" dxfId="143"/>
      <tableStyleElement type="lastColumn" dxfId="142"/>
      <tableStyleElement type="firstRowStripe" dxfId="141"/>
      <tableStyleElement type="firstColumnStripe" dxfId="140"/>
    </tableStyle>
    <tableStyle name="Shir Style 01 Gray" pivot="0" count="7" xr9:uid="{00000000-0011-0000-FFFF-FFFF03000000}">
      <tableStyleElement type="wholeTable" dxfId="139"/>
      <tableStyleElement type="headerRow" dxfId="138"/>
      <tableStyleElement type="totalRow" dxfId="137"/>
      <tableStyleElement type="firstColumn" dxfId="136"/>
      <tableStyleElement type="lastColumn" dxfId="135"/>
      <tableStyleElement type="firstRowStripe" dxfId="134"/>
      <tableStyleElement type="firstColumnStripe" dxfId="133"/>
    </tableStyle>
    <tableStyle name="Shir Style 02 Blue" pivot="0" count="7" xr9:uid="{00000000-0011-0000-FFFF-FFFF04000000}">
      <tableStyleElement type="wholeTable" dxfId="132"/>
      <tableStyleElement type="headerRow" dxfId="131"/>
      <tableStyleElement type="totalRow" dxfId="130"/>
      <tableStyleElement type="firstColumn" dxfId="129"/>
      <tableStyleElement type="lastColumn" dxfId="128"/>
      <tableStyleElement type="firstRowStripe" dxfId="127"/>
      <tableStyleElement type="firstColumnStripe" dxfId="126"/>
    </tableStyle>
    <tableStyle name="Shir Style 03 Red" pivot="0" count="7" xr9:uid="{00000000-0011-0000-FFFF-FFFF05000000}">
      <tableStyleElement type="wholeTable" dxfId="125"/>
      <tableStyleElement type="headerRow" dxfId="124"/>
      <tableStyleElement type="totalRow" dxfId="123"/>
      <tableStyleElement type="firstColumn" dxfId="122"/>
      <tableStyleElement type="lastColumn" dxfId="121"/>
      <tableStyleElement type="firstRowStripe" dxfId="120"/>
      <tableStyleElement type="firstColumnStripe" dxfId="119"/>
    </tableStyle>
    <tableStyle name="Shir Style 04 Green" pivot="0" count="7" xr9:uid="{00000000-0011-0000-FFFF-FFFF06000000}">
      <tableStyleElement type="wholeTable" dxfId="118"/>
      <tableStyleElement type="headerRow" dxfId="117"/>
      <tableStyleElement type="totalRow" dxfId="116"/>
      <tableStyleElement type="firstColumn" dxfId="115"/>
      <tableStyleElement type="lastColumn" dxfId="114"/>
      <tableStyleElement type="firstRowStripe" dxfId="113"/>
      <tableStyleElement type="firstColumnStripe" dxfId="112"/>
    </tableStyle>
    <tableStyle name="Shir Style 05 Purple" pivot="0" count="7" xr9:uid="{00000000-0011-0000-FFFF-FFFF07000000}">
      <tableStyleElement type="wholeTable" dxfId="111"/>
      <tableStyleElement type="headerRow" dxfId="110"/>
      <tableStyleElement type="totalRow" dxfId="109"/>
      <tableStyleElement type="firstColumn" dxfId="108"/>
      <tableStyleElement type="lastColumn" dxfId="107"/>
      <tableStyleElement type="firstRowStripe" dxfId="106"/>
      <tableStyleElement type="firstColumnStripe" dxfId="105"/>
    </tableStyle>
    <tableStyle name="Shir Style 06 Light Blue" pivot="0" count="7" xr9:uid="{00000000-0011-0000-FFFF-FFFF08000000}">
      <tableStyleElement type="wholeTable" dxfId="104"/>
      <tableStyleElement type="headerRow" dxfId="103"/>
      <tableStyleElement type="totalRow" dxfId="102"/>
      <tableStyleElement type="firstColumn" dxfId="101"/>
      <tableStyleElement type="lastColumn" dxfId="100"/>
      <tableStyleElement type="firstRowStripe" dxfId="99"/>
      <tableStyleElement type="firstColumnStripe" dxfId="98"/>
    </tableStyle>
    <tableStyle name="Shir Style 07 Orange" pivot="0" count="7" xr9:uid="{00000000-0011-0000-FFFF-FFFF09000000}">
      <tableStyleElement type="wholeTable" dxfId="97"/>
      <tableStyleElement type="headerRow" dxfId="96"/>
      <tableStyleElement type="totalRow" dxfId="95"/>
      <tableStyleElement type="firstColumn" dxfId="94"/>
      <tableStyleElement type="lastColumn" dxfId="93"/>
      <tableStyleElement type="firstRowStripe" dxfId="92"/>
      <tableStyleElement type="firstColumnStripe" dxfId="91"/>
    </tableStyle>
    <tableStyle name="Shir Style 08 Brown" pivot="0" count="7" xr9:uid="{00000000-0011-0000-FFFF-FFFF0A000000}">
      <tableStyleElement type="wholeTable" dxfId="90"/>
      <tableStyleElement type="headerRow" dxfId="89"/>
      <tableStyleElement type="totalRow" dxfId="88"/>
      <tableStyleElement type="firstColumn" dxfId="87"/>
      <tableStyleElement type="lastColumn" dxfId="86"/>
      <tableStyleElement type="firstRowStripe" dxfId="85"/>
      <tableStyleElement type="firstColumnStripe" dxfId="84"/>
    </tableStyle>
    <tableStyle name="Shir Style 09 Lemon" pivot="0" count="7" xr9:uid="{00000000-0011-0000-FFFF-FFFF0B000000}">
      <tableStyleElement type="wholeTable" dxfId="83"/>
      <tableStyleElement type="headerRow" dxfId="82"/>
      <tableStyleElement type="totalRow" dxfId="81"/>
      <tableStyleElement type="firstColumn" dxfId="80"/>
      <tableStyleElement type="lastColumn" dxfId="79"/>
      <tableStyleElement type="firstRowStripe" dxfId="78"/>
      <tableStyleElement type="firstColumnStripe" dxfId="77"/>
    </tableStyle>
    <tableStyle name="Shir Style 10 Pink" pivot="0" count="7" xr9:uid="{00000000-0011-0000-FFFF-FFFF0C000000}">
      <tableStyleElement type="wholeTable" dxfId="76"/>
      <tableStyleElement type="headerRow" dxfId="75"/>
      <tableStyleElement type="totalRow" dxfId="74"/>
      <tableStyleElement type="firstColumn" dxfId="73"/>
      <tableStyleElement type="lastColumn" dxfId="72"/>
      <tableStyleElement type="firstRowStripe" dxfId="71"/>
      <tableStyleElement type="firstColumnStripe" dxfId="70"/>
    </tableStyle>
    <tableStyle name="Shir Style 11 Nude" pivot="0" count="7" xr9:uid="{00000000-0011-0000-FFFF-FFFF0D000000}">
      <tableStyleElement type="wholeTable" dxfId="69"/>
      <tableStyleElement type="headerRow" dxfId="68"/>
      <tableStyleElement type="totalRow" dxfId="67"/>
      <tableStyleElement type="firstColumn" dxfId="66"/>
      <tableStyleElement type="lastColumn" dxfId="65"/>
      <tableStyleElement type="firstRowStripe" dxfId="64"/>
      <tableStyleElement type="firstColumnStripe" dxfId="63"/>
    </tableStyle>
    <tableStyle name="Shir Style 12 Yellow" pivot="0" count="7" xr9:uid="{00000000-0011-0000-FFFF-FFFF0E000000}">
      <tableStyleElement type="wholeTable" dxfId="62"/>
      <tableStyleElement type="headerRow" dxfId="61"/>
      <tableStyleElement type="totalRow" dxfId="60"/>
      <tableStyleElement type="firstColumn" dxfId="59"/>
      <tableStyleElement type="lastColumn" dxfId="58"/>
      <tableStyleElement type="firstRowStripe" dxfId="57"/>
      <tableStyleElement type="firstColumnStripe" dxfId="56"/>
    </tableStyle>
    <tableStyle name="Shir Style 13 Torquoise" pivot="0" count="7" xr9:uid="{00000000-0011-0000-FFFF-FFFF0F000000}">
      <tableStyleElement type="wholeTable" dxfId="55"/>
      <tableStyleElement type="headerRow" dxfId="54"/>
      <tableStyleElement type="totalRow" dxfId="53"/>
      <tableStyleElement type="firstColumn" dxfId="52"/>
      <tableStyleElement type="lastColumn" dxfId="51"/>
      <tableStyleElement type="firstRowStripe" dxfId="50"/>
      <tableStyleElement type="firstColumnStripe" dxfId="49"/>
    </tableStyle>
    <tableStyle name="Shir Style 14 Violet" pivot="0" count="7" xr9:uid="{00000000-0011-0000-FFFF-FFFF10000000}">
      <tableStyleElement type="wholeTable" dxfId="48"/>
      <tableStyleElement type="headerRow" dxfId="47"/>
      <tableStyleElement type="totalRow" dxfId="46"/>
      <tableStyleElement type="firstColumn" dxfId="45"/>
      <tableStyleElement type="lastColumn" dxfId="44"/>
      <tableStyleElement type="firstRowStripe" dxfId="43"/>
      <tableStyleElement type="firstColumnStripe" dxfId="42"/>
    </tableStyle>
  </tableStyles>
  <colors>
    <mruColors>
      <color rgb="FF636568"/>
      <color rgb="FFEBFEFC"/>
      <color rgb="FFD6F6F5"/>
      <color rgb="FF177390"/>
      <color rgb="FF8064A2"/>
      <color rgb="FF2AA662"/>
      <color rgb="FFF5F5F5"/>
      <color rgb="FFEAFEFC"/>
      <color rgb="FFFFDCFF"/>
      <color rgb="FFFFC8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36195</xdr:colOff>
      <xdr:row>1</xdr:row>
      <xdr:rowOff>15241</xdr:rowOff>
    </xdr:from>
    <xdr:to>
      <xdr:col>4</xdr:col>
      <xdr:colOff>600075</xdr:colOff>
      <xdr:row>3</xdr:row>
      <xdr:rowOff>189823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3CBDCA9-19F9-47DE-9430-166B15F848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7645" y="100966"/>
          <a:ext cx="2392680" cy="555582"/>
        </a:xfrm>
        <a:prstGeom prst="rect">
          <a:avLst/>
        </a:prstGeom>
      </xdr:spPr>
    </xdr:pic>
    <xdr:clientData/>
  </xdr:twoCellAnchor>
  <xdr:twoCellAnchor editAs="oneCell">
    <xdr:from>
      <xdr:col>5</xdr:col>
      <xdr:colOff>190500</xdr:colOff>
      <xdr:row>1</xdr:row>
      <xdr:rowOff>28575</xdr:rowOff>
    </xdr:from>
    <xdr:to>
      <xdr:col>6</xdr:col>
      <xdr:colOff>152400</xdr:colOff>
      <xdr:row>4</xdr:row>
      <xdr:rowOff>28575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5482192-5C22-44F0-82B9-C61CCF29B3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0350" y="114300"/>
          <a:ext cx="571500" cy="57150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45720</xdr:colOff>
      <xdr:row>0</xdr:row>
      <xdr:rowOff>45720</xdr:rowOff>
    </xdr:from>
    <xdr:to>
      <xdr:col>2</xdr:col>
      <xdr:colOff>788194</xdr:colOff>
      <xdr:row>1</xdr:row>
      <xdr:rowOff>85456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6C9B4E4-B495-4D6B-9264-91B22154E3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" y="45720"/>
          <a:ext cx="1323499" cy="3064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45720</xdr:colOff>
      <xdr:row>0</xdr:row>
      <xdr:rowOff>45720</xdr:rowOff>
    </xdr:from>
    <xdr:to>
      <xdr:col>2</xdr:col>
      <xdr:colOff>788194</xdr:colOff>
      <xdr:row>1</xdr:row>
      <xdr:rowOff>85456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928E8DF-1008-4EBB-B212-8EAE83BC33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" y="45720"/>
          <a:ext cx="1323499" cy="30643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45720</xdr:colOff>
      <xdr:row>0</xdr:row>
      <xdr:rowOff>45720</xdr:rowOff>
    </xdr:from>
    <xdr:to>
      <xdr:col>2</xdr:col>
      <xdr:colOff>788194</xdr:colOff>
      <xdr:row>1</xdr:row>
      <xdr:rowOff>85456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C5CFF0B-2A88-4253-8944-375A5F6EFC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" y="45720"/>
          <a:ext cx="1323499" cy="30643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45720</xdr:colOff>
      <xdr:row>0</xdr:row>
      <xdr:rowOff>45720</xdr:rowOff>
    </xdr:from>
    <xdr:to>
      <xdr:col>4</xdr:col>
      <xdr:colOff>54769</xdr:colOff>
      <xdr:row>1</xdr:row>
      <xdr:rowOff>85456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9163064-40F8-471A-811D-C914413A71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" y="45720"/>
          <a:ext cx="1323499" cy="30643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45720</xdr:colOff>
      <xdr:row>0</xdr:row>
      <xdr:rowOff>45720</xdr:rowOff>
    </xdr:from>
    <xdr:to>
      <xdr:col>2</xdr:col>
      <xdr:colOff>788194</xdr:colOff>
      <xdr:row>1</xdr:row>
      <xdr:rowOff>85456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0F36ED8-476B-4652-AFB2-6E6689C69B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" y="45720"/>
          <a:ext cx="1323499" cy="30643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45720</xdr:colOff>
      <xdr:row>0</xdr:row>
      <xdr:rowOff>45720</xdr:rowOff>
    </xdr:from>
    <xdr:to>
      <xdr:col>2</xdr:col>
      <xdr:colOff>788194</xdr:colOff>
      <xdr:row>1</xdr:row>
      <xdr:rowOff>85456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CEE5882-5C7C-4B69-97FA-B8717D4EA5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" y="45720"/>
          <a:ext cx="1323499" cy="30643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45720</xdr:colOff>
      <xdr:row>0</xdr:row>
      <xdr:rowOff>45720</xdr:rowOff>
    </xdr:from>
    <xdr:to>
      <xdr:col>2</xdr:col>
      <xdr:colOff>788194</xdr:colOff>
      <xdr:row>1</xdr:row>
      <xdr:rowOff>85456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8C80784-6F46-4ACC-89D0-7422A934FD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" y="45720"/>
          <a:ext cx="1323499" cy="30643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45720</xdr:colOff>
      <xdr:row>0</xdr:row>
      <xdr:rowOff>45720</xdr:rowOff>
    </xdr:from>
    <xdr:to>
      <xdr:col>2</xdr:col>
      <xdr:colOff>788194</xdr:colOff>
      <xdr:row>1</xdr:row>
      <xdr:rowOff>85456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C79E73B-EE7F-47B0-BAD5-7ED75629F6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" y="45720"/>
          <a:ext cx="1323499" cy="306436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45720</xdr:colOff>
      <xdr:row>0</xdr:row>
      <xdr:rowOff>45720</xdr:rowOff>
    </xdr:from>
    <xdr:to>
      <xdr:col>2</xdr:col>
      <xdr:colOff>788194</xdr:colOff>
      <xdr:row>1</xdr:row>
      <xdr:rowOff>85456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6A55325-42E1-49DD-ACAC-9595800741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" y="45720"/>
          <a:ext cx="1323499" cy="30643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A2C7441-ECBE-4085-B0DC-8767620C7246}" name="Tbl_Lkp_AnswerStatus" displayName="Tbl_Lkp_AnswerStatus" ref="A1:A3" totalsRowShown="0" headerRowDxfId="9" dataDxfId="7" headerRowBorderDxfId="8" dataCellStyle="Input">
  <tableColumns count="1">
    <tableColumn id="1" xr3:uid="{606B3AE7-9357-4585-9082-7623F6ECB3BD}" name="Answer Status" dataDxfId="6" dataCellStyle="Input"/>
  </tableColumns>
  <tableStyleInfo name="Shir Style 01 Gray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FB2BE6F-8AAD-4878-BA6D-A7550EE48C00}" name="Tbl_Lkp_FormulaElement" displayName="Tbl_Lkp_FormulaElement" ref="E1:E5" totalsRowShown="0" headerRowDxfId="5" headerRowBorderDxfId="4" dataCellStyle="Input">
  <tableColumns count="1">
    <tableColumn id="1" xr3:uid="{987B6ADC-72FA-4368-8406-3BF17F9519CD}" name="Formula Element" dataCellStyle="Input"/>
  </tableColumns>
  <tableStyleInfo name="Shir Style 01 Gray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7E459937-BB06-4384-B2DC-C8246E4B493E}" name="Tbl_Lkp_YN" displayName="Tbl_Lkp_YN" ref="C1:C3" totalsRowShown="0" headerRowDxfId="3" dataDxfId="1" headerRowBorderDxfId="2" dataCellStyle="Input">
  <tableColumns count="1">
    <tableColumn id="1" xr3:uid="{BA323957-E49C-46CE-8727-E794AE383131}" name="YesNo" dataDxfId="0" dataCellStyle="Input"/>
  </tableColumns>
  <tableStyleInfo name="Shir Style 01 Gray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2.bin"/><Relationship Id="rId4" Type="http://schemas.openxmlformats.org/officeDocument/2006/relationships/table" Target="../tables/table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2B8D76-5D52-40A4-B578-E6F2E38F7537}">
  <sheetPr>
    <tabColor rgb="FFD6F6F5"/>
  </sheetPr>
  <dimension ref="B1:M18"/>
  <sheetViews>
    <sheetView showGridLines="0" tabSelected="1" zoomScaleNormal="100" workbookViewId="0"/>
  </sheetViews>
  <sheetFormatPr defaultColWidth="9.140625" defaultRowHeight="15" x14ac:dyDescent="0.25"/>
  <cols>
    <col min="1" max="1" width="2.5703125" style="1" customWidth="1"/>
    <col min="2" max="2" width="9.140625" style="1" customWidth="1"/>
    <col min="3" max="3" width="9.140625" style="1"/>
    <col min="4" max="4" width="9.140625" style="1" customWidth="1"/>
    <col min="5" max="16384" width="9.140625" style="1"/>
  </cols>
  <sheetData>
    <row r="1" spans="2:13" ht="6.95" customHeight="1" x14ac:dyDescent="0.25"/>
    <row r="5" spans="2:13" ht="6.95" customHeight="1" x14ac:dyDescent="0.25"/>
    <row r="6" spans="2:13" ht="46.5" x14ac:dyDescent="0.7">
      <c r="B6" s="2" t="s">
        <v>90</v>
      </c>
    </row>
    <row r="7" spans="2:13" ht="26.25" x14ac:dyDescent="0.4">
      <c r="B7" s="39" t="s">
        <v>91</v>
      </c>
    </row>
    <row r="8" spans="2:13" ht="6.95" customHeight="1" x14ac:dyDescent="0.25"/>
    <row r="9" spans="2:13" ht="21" x14ac:dyDescent="0.35">
      <c r="B9" s="5" t="s">
        <v>92</v>
      </c>
    </row>
    <row r="10" spans="2:13" ht="6.95" customHeight="1" x14ac:dyDescent="0.25"/>
    <row r="11" spans="2:13" ht="17.25" x14ac:dyDescent="0.3">
      <c r="B11" s="4" t="s">
        <v>93</v>
      </c>
      <c r="D11" s="4"/>
      <c r="F11" s="4"/>
      <c r="I11" s="4"/>
      <c r="M11" s="4"/>
    </row>
    <row r="12" spans="2:13" ht="17.25" x14ac:dyDescent="0.3">
      <c r="B12" s="4" t="s">
        <v>94</v>
      </c>
      <c r="D12" s="4"/>
      <c r="F12" s="4" t="s">
        <v>101</v>
      </c>
      <c r="I12" s="4"/>
      <c r="M12" s="4"/>
    </row>
    <row r="13" spans="2:13" ht="17.25" x14ac:dyDescent="0.3">
      <c r="B13" s="4" t="s">
        <v>95</v>
      </c>
      <c r="D13" s="4"/>
      <c r="F13" s="4" t="s">
        <v>102</v>
      </c>
      <c r="I13" s="4"/>
    </row>
    <row r="14" spans="2:13" ht="17.25" x14ac:dyDescent="0.3">
      <c r="B14" s="4" t="s">
        <v>96</v>
      </c>
      <c r="D14" s="4"/>
      <c r="F14" s="4"/>
      <c r="I14" s="4"/>
    </row>
    <row r="15" spans="2:13" ht="17.25" x14ac:dyDescent="0.3">
      <c r="B15" s="4" t="s">
        <v>97</v>
      </c>
    </row>
    <row r="16" spans="2:13" ht="17.25" x14ac:dyDescent="0.3">
      <c r="B16" s="4" t="s">
        <v>98</v>
      </c>
    </row>
    <row r="17" spans="2:2" ht="17.25" x14ac:dyDescent="0.3">
      <c r="B17" s="4" t="s">
        <v>99</v>
      </c>
    </row>
    <row r="18" spans="2:2" ht="17.25" x14ac:dyDescent="0.3">
      <c r="B18" s="4" t="s">
        <v>100</v>
      </c>
    </row>
  </sheetData>
  <pageMargins left="0.7" right="0.7" top="0.75" bottom="0.75" header="0.3" footer="0.3"/>
  <pageSetup orientation="portrait" horizontalDpi="300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3C9EDA-E871-4086-80BF-599F77125461}">
  <sheetPr>
    <tabColor theme="6"/>
  </sheetPr>
  <dimension ref="A1:W31"/>
  <sheetViews>
    <sheetView showGridLines="0" zoomScaleNormal="100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D8" sqref="D8"/>
    </sheetView>
  </sheetViews>
  <sheetFormatPr defaultColWidth="9.140625" defaultRowHeight="15" outlineLevelRow="1" outlineLevelCol="1" x14ac:dyDescent="0.25"/>
  <cols>
    <col min="1" max="1" width="2.5703125" style="8" customWidth="1"/>
    <col min="2" max="2" width="6.140625" style="8" bestFit="1" customWidth="1"/>
    <col min="3" max="3" width="21.85546875" style="8" bestFit="1" customWidth="1"/>
    <col min="4" max="4" width="12.140625" style="8" bestFit="1" customWidth="1"/>
    <col min="5" max="5" width="8.140625" style="8" bestFit="1" customWidth="1"/>
    <col min="6" max="6" width="12.140625" style="8" hidden="1" customWidth="1" outlineLevel="1"/>
    <col min="7" max="7" width="27.140625" style="8" customWidth="1" collapsed="1"/>
    <col min="8" max="8" width="21.85546875" style="8" bestFit="1" customWidth="1"/>
    <col min="9" max="9" width="8.140625" style="8" bestFit="1" customWidth="1"/>
    <col min="10" max="10" width="22.7109375" style="8" hidden="1" customWidth="1" outlineLevel="1"/>
    <col min="11" max="11" width="18.28515625" style="8" bestFit="1" customWidth="1" collapsed="1"/>
    <col min="12" max="12" width="8.140625" style="8" bestFit="1" customWidth="1"/>
    <col min="13" max="13" width="20.7109375" style="8" hidden="1" customWidth="1" outlineLevel="1"/>
    <col min="14" max="14" width="10.85546875" style="8" bestFit="1" customWidth="1" collapsed="1"/>
    <col min="15" max="15" width="8.140625" style="8" bestFit="1" customWidth="1"/>
    <col min="16" max="16" width="13.42578125" style="8" hidden="1" customWidth="1" outlineLevel="1"/>
    <col min="17" max="17" width="10.85546875" style="8" bestFit="1" customWidth="1" collapsed="1"/>
    <col min="18" max="18" width="8.140625" style="8" bestFit="1" customWidth="1"/>
    <col min="19" max="19" width="13.42578125" style="8" hidden="1" customWidth="1" outlineLevel="1"/>
    <col min="20" max="20" width="12.5703125" style="8" bestFit="1" customWidth="1" collapsed="1"/>
    <col min="21" max="21" width="8.140625" style="8" bestFit="1" customWidth="1"/>
    <col min="22" max="22" width="13.42578125" style="8" hidden="1" customWidth="1" outlineLevel="1"/>
    <col min="23" max="23" width="9.140625" style="8" collapsed="1"/>
    <col min="24" max="16384" width="9.140625" style="8"/>
  </cols>
  <sheetData>
    <row r="1" spans="1:22" s="6" customFormat="1" ht="21" x14ac:dyDescent="0.35">
      <c r="A1" s="29"/>
      <c r="B1" s="3"/>
      <c r="D1" s="32" t="s">
        <v>101</v>
      </c>
    </row>
    <row r="2" spans="1:22" s="6" customFormat="1" ht="18.75" x14ac:dyDescent="0.3">
      <c r="A2" s="30"/>
      <c r="B2" s="7"/>
      <c r="D2" s="33" t="s">
        <v>24</v>
      </c>
    </row>
    <row r="3" spans="1:22" ht="6.95" customHeight="1" x14ac:dyDescent="0.25"/>
    <row r="4" spans="1:22" x14ac:dyDescent="0.25">
      <c r="C4" s="66" t="s">
        <v>22</v>
      </c>
      <c r="D4" s="17">
        <v>1</v>
      </c>
      <c r="E4" s="12"/>
      <c r="F4" s="12"/>
      <c r="G4" s="12"/>
      <c r="H4" s="17">
        <v>2</v>
      </c>
      <c r="I4" s="12"/>
      <c r="J4" s="12"/>
      <c r="K4" s="17">
        <v>3</v>
      </c>
      <c r="L4" s="12"/>
      <c r="M4" s="12"/>
      <c r="N4" s="17">
        <v>4</v>
      </c>
      <c r="O4" s="12"/>
      <c r="P4" s="12"/>
      <c r="Q4" s="17">
        <v>5</v>
      </c>
      <c r="R4" s="12"/>
      <c r="S4" s="12"/>
      <c r="T4" s="17">
        <v>6</v>
      </c>
      <c r="U4" s="12"/>
      <c r="V4" s="12"/>
    </row>
    <row r="5" spans="1:22" hidden="1" outlineLevel="1" x14ac:dyDescent="0.25">
      <c r="B5" s="21" t="str">
        <f>IFERROR(IF(SUMIFS(D5:V5,D4:V4,"&gt;=0")=0,"",SUMIFS(D5:V5,D4:V4,"&gt;=0")/SUMIFS(D5:V5,D6:V6,"ANSWER")),"")</f>
        <v/>
      </c>
      <c r="C5" s="18" t="s">
        <v>8</v>
      </c>
      <c r="D5" s="19">
        <f>IFERROR(COUNTA(D8:D31),"")</f>
        <v>0</v>
      </c>
      <c r="E5" s="20">
        <f>IFERROR(COUNTIF(E8:E31,Rng_Lkp_AnswerStatus_Good),"")</f>
        <v>0</v>
      </c>
      <c r="F5" s="20">
        <f>IFERROR(COUNTA(F8:F31),"")</f>
        <v>24</v>
      </c>
      <c r="G5" s="20"/>
      <c r="H5" s="19">
        <f>IFERROR(COUNTA(H8:H31),"")</f>
        <v>0</v>
      </c>
      <c r="I5" s="20">
        <f>IFERROR(COUNTIF(I8:I31,Rng_Lkp_AnswerStatus_Good),"")</f>
        <v>0</v>
      </c>
      <c r="J5" s="20">
        <f>IFERROR(COUNTA(J8:J31),"")</f>
        <v>24</v>
      </c>
      <c r="K5" s="19">
        <f>IFERROR(COUNTA(K8:K31),"")</f>
        <v>0</v>
      </c>
      <c r="L5" s="20">
        <f>IFERROR(COUNTIF(L8:L31,Rng_Lkp_AnswerStatus_Good),"")</f>
        <v>0</v>
      </c>
      <c r="M5" s="20">
        <f>IFERROR(COUNTA(M8:M31),"")</f>
        <v>24</v>
      </c>
      <c r="N5" s="19">
        <f t="shared" ref="N5" si="0">IFERROR(COUNTA(N8:N31),"")</f>
        <v>0</v>
      </c>
      <c r="O5" s="20">
        <f>IFERROR(COUNTIF(O8:O31,Rng_Lkp_AnswerStatus_Good),"")</f>
        <v>0</v>
      </c>
      <c r="P5" s="20">
        <f t="shared" ref="P5:Q5" si="1">IFERROR(COUNTA(P8:P31),"")</f>
        <v>24</v>
      </c>
      <c r="Q5" s="19">
        <f t="shared" si="1"/>
        <v>0</v>
      </c>
      <c r="R5" s="20">
        <f>IFERROR(COUNTIF(R8:R31,Rng_Lkp_AnswerStatus_Good),"")</f>
        <v>0</v>
      </c>
      <c r="S5" s="20">
        <f t="shared" ref="S5:T5" si="2">IFERROR(COUNTA(S8:S31),"")</f>
        <v>24</v>
      </c>
      <c r="T5" s="19">
        <f t="shared" si="2"/>
        <v>0</v>
      </c>
      <c r="U5" s="20">
        <f>IFERROR(COUNTIF(U8:U31,Rng_Lkp_AnswerStatus_Good),"")</f>
        <v>0</v>
      </c>
      <c r="V5" s="20">
        <f t="shared" ref="V5" si="3">IFERROR(COUNTA(V8:V31),"")</f>
        <v>24</v>
      </c>
    </row>
    <row r="6" spans="1:22" collapsed="1" x14ac:dyDescent="0.25">
      <c r="B6" s="21" t="str">
        <f>IFERROR(IF(SUMIFS(D5:V5,D4:V4,"&gt;=0")=0,"",SUMIFS(D5:V5,D6:V6,"&gt;=0", D6:V6,"&lt;=1")/SUMIFS(D5:V5,D4:V4,"&gt;0")),"")</f>
        <v/>
      </c>
      <c r="C6" s="18" t="s">
        <v>9</v>
      </c>
      <c r="D6" s="70" t="s">
        <v>213</v>
      </c>
      <c r="E6" s="16" t="str">
        <f>IFERROR(E5/D5,"")</f>
        <v/>
      </c>
      <c r="F6" s="71" t="s">
        <v>0</v>
      </c>
      <c r="G6" s="72"/>
      <c r="H6" s="17" t="s">
        <v>214</v>
      </c>
      <c r="I6" s="16" t="str">
        <f>IFERROR(I5/H5,"")</f>
        <v/>
      </c>
      <c r="J6" s="71" t="s">
        <v>0</v>
      </c>
      <c r="K6" s="17" t="s">
        <v>215</v>
      </c>
      <c r="L6" s="16" t="str">
        <f>IFERROR(L5/K5,"")</f>
        <v/>
      </c>
      <c r="M6" s="71" t="s">
        <v>0</v>
      </c>
      <c r="N6" s="70" t="s">
        <v>216</v>
      </c>
      <c r="O6" s="16" t="str">
        <f>IFERROR(O5/N5,"")</f>
        <v/>
      </c>
      <c r="P6" s="71" t="s">
        <v>0</v>
      </c>
      <c r="Q6" s="17" t="s">
        <v>217</v>
      </c>
      <c r="R6" s="16" t="str">
        <f>IFERROR(R5/Q5,"")</f>
        <v/>
      </c>
      <c r="S6" s="71" t="s">
        <v>0</v>
      </c>
      <c r="T6" s="17" t="s">
        <v>218</v>
      </c>
      <c r="U6" s="16" t="str">
        <f>IFERROR(U5/T5,"")</f>
        <v/>
      </c>
      <c r="V6" s="71" t="s">
        <v>0</v>
      </c>
    </row>
    <row r="7" spans="1:22" ht="45" x14ac:dyDescent="0.25">
      <c r="B7" s="253" t="s">
        <v>20</v>
      </c>
      <c r="C7" s="254" t="s">
        <v>175</v>
      </c>
      <c r="D7" s="255" t="s">
        <v>201</v>
      </c>
      <c r="E7" s="98" t="s">
        <v>4</v>
      </c>
      <c r="F7" s="256" t="s">
        <v>202</v>
      </c>
      <c r="G7" s="257" t="s">
        <v>176</v>
      </c>
      <c r="H7" s="255" t="s">
        <v>203</v>
      </c>
      <c r="I7" s="98" t="s">
        <v>5</v>
      </c>
      <c r="J7" s="256" t="s">
        <v>204</v>
      </c>
      <c r="K7" s="255" t="s">
        <v>205</v>
      </c>
      <c r="L7" s="98" t="s">
        <v>6</v>
      </c>
      <c r="M7" s="256" t="s">
        <v>206</v>
      </c>
      <c r="N7" s="255" t="s">
        <v>207</v>
      </c>
      <c r="O7" s="98" t="s">
        <v>7</v>
      </c>
      <c r="P7" s="256" t="s">
        <v>208</v>
      </c>
      <c r="Q7" s="255" t="s">
        <v>209</v>
      </c>
      <c r="R7" s="98" t="s">
        <v>11</v>
      </c>
      <c r="S7" s="256" t="s">
        <v>210</v>
      </c>
      <c r="T7" s="255" t="s">
        <v>211</v>
      </c>
      <c r="U7" s="98" t="s">
        <v>12</v>
      </c>
      <c r="V7" s="256" t="s">
        <v>212</v>
      </c>
    </row>
    <row r="8" spans="1:22" x14ac:dyDescent="0.25">
      <c r="B8" s="258">
        <v>1</v>
      </c>
      <c r="C8" s="259" t="s">
        <v>177</v>
      </c>
      <c r="D8" s="260"/>
      <c r="E8" s="261" t="str">
        <f t="shared" ref="E8:E31" si="4">IFERROR(IF(D8="","",IF(AND(_xlfn.ISFORMULA(D8),EXACT(D8,F8)),Rng_Lkp_AnswerStatus_Good,Rng_Lkp_AnswerStatus_Bad)),Rng_Lkp_AnswerStatus_Bad)</f>
        <v/>
      </c>
      <c r="F8" s="262">
        <f>LEN(C8)</f>
        <v>15</v>
      </c>
      <c r="G8" s="263" t="s">
        <v>219</v>
      </c>
      <c r="H8" s="264"/>
      <c r="I8" s="261" t="str">
        <f t="shared" ref="I8:I31" si="5">IFERROR(IF(H8="","",IF(AND(_xlfn.ISFORMULA(H8),EXACT(H8,J8)),Rng_Lkp_AnswerStatus_Good,Rng_Lkp_AnswerStatus_Bad)),Rng_Lkp_AnswerStatus_Bad)</f>
        <v/>
      </c>
      <c r="J8" s="265" t="str">
        <f>TRIM(G8)</f>
        <v>AC.LV.PASL.MCCL</v>
      </c>
      <c r="K8" s="260"/>
      <c r="L8" s="261" t="str">
        <f t="shared" ref="L8:L31" si="6">IFERROR(IF(K8="","",IF(AND(_xlfn.ISFORMULA(K8),EXACT(K8,M8)),Rng_Lkp_AnswerStatus_Good,Rng_Lkp_AnswerStatus_Bad)),Rng_Lkp_AnswerStatus_Bad)</f>
        <v/>
      </c>
      <c r="M8" s="266" t="b">
        <f>EXACT(C8,H8)</f>
        <v>0</v>
      </c>
      <c r="N8" s="260"/>
      <c r="O8" s="261" t="str">
        <f t="shared" ref="O8:O31" si="7">IFERROR(IF(N8="","",IF(AND(_xlfn.ISFORMULA(N8),EXACT(N8,P8)),Rng_Lkp_AnswerStatus_Good,Rng_Lkp_AnswerStatus_Bad)),Rng_Lkp_AnswerStatus_Bad)</f>
        <v/>
      </c>
      <c r="P8" s="262" t="str">
        <f>LEFT(C8,2)</f>
        <v>AC</v>
      </c>
      <c r="Q8" s="267"/>
      <c r="R8" s="268" t="str">
        <f t="shared" ref="R8:R31" si="8">IFERROR(IF(Q8="","",IF(AND(_xlfn.ISFORMULA(Q8),EXACT(Q8,S8)),Rng_Lkp_AnswerStatus_Good,Rng_Lkp_AnswerStatus_Bad)),Rng_Lkp_AnswerStatus_Bad)</f>
        <v/>
      </c>
      <c r="S8" s="269" t="str">
        <f>RIGHT(C8,4)</f>
        <v>MCCL</v>
      </c>
      <c r="T8" s="270"/>
      <c r="U8" s="268" t="str">
        <f t="shared" ref="U8:U31" si="9">IFERROR(IF(T8="","",IF(AND(_xlfn.ISFORMULA(T8),EXACT(T8,V8)),Rng_Lkp_AnswerStatus_Good,Rng_Lkp_AnswerStatus_Bad)),Rng_Lkp_AnswerStatus_Bad)</f>
        <v/>
      </c>
      <c r="V8" s="271" t="str">
        <f>MID(C8,4,2)</f>
        <v>LV</v>
      </c>
    </row>
    <row r="9" spans="1:22" x14ac:dyDescent="0.25">
      <c r="B9" s="141">
        <v>2</v>
      </c>
      <c r="C9" s="142" t="s">
        <v>178</v>
      </c>
      <c r="D9" s="272"/>
      <c r="E9" s="145" t="str">
        <f t="shared" si="4"/>
        <v/>
      </c>
      <c r="F9" s="273">
        <f t="shared" ref="F9:F31" si="10">LEN(C9)</f>
        <v>18</v>
      </c>
      <c r="G9" s="274" t="s">
        <v>220</v>
      </c>
      <c r="H9" s="275"/>
      <c r="I9" s="145" t="str">
        <f t="shared" si="5"/>
        <v/>
      </c>
      <c r="J9" s="276" t="str">
        <f t="shared" ref="J9:J31" si="11">TRIM(G9)</f>
        <v>HB.CH.CMOS.QULA.ME</v>
      </c>
      <c r="K9" s="272"/>
      <c r="L9" s="145" t="str">
        <f t="shared" si="6"/>
        <v/>
      </c>
      <c r="M9" s="277" t="b">
        <f t="shared" ref="M9:M31" si="12">EXACT(C9,H9)</f>
        <v>0</v>
      </c>
      <c r="N9" s="272"/>
      <c r="O9" s="145" t="str">
        <f t="shared" si="7"/>
        <v/>
      </c>
      <c r="P9" s="278" t="str">
        <f t="shared" ref="P9:P31" si="13">LEFT(C9,2)</f>
        <v>HB</v>
      </c>
      <c r="Q9" s="272"/>
      <c r="R9" s="145" t="str">
        <f t="shared" si="8"/>
        <v/>
      </c>
      <c r="S9" s="278" t="str">
        <f t="shared" ref="S9:S31" si="14">RIGHT(C9,4)</f>
        <v>A.ME</v>
      </c>
      <c r="T9" s="275"/>
      <c r="U9" s="145" t="str">
        <f t="shared" si="9"/>
        <v/>
      </c>
      <c r="V9" s="276" t="str">
        <f t="shared" ref="V9:V31" si="15">MID(C9,4,2)</f>
        <v>CH</v>
      </c>
    </row>
    <row r="10" spans="1:22" x14ac:dyDescent="0.25">
      <c r="B10" s="279">
        <v>3</v>
      </c>
      <c r="C10" s="280" t="s">
        <v>179</v>
      </c>
      <c r="D10" s="281"/>
      <c r="E10" s="282" t="str">
        <f t="shared" si="4"/>
        <v/>
      </c>
      <c r="F10" s="283">
        <f t="shared" si="10"/>
        <v>12</v>
      </c>
      <c r="G10" s="284" t="s">
        <v>221</v>
      </c>
      <c r="H10" s="285"/>
      <c r="I10" s="282" t="str">
        <f t="shared" si="5"/>
        <v/>
      </c>
      <c r="J10" s="286" t="str">
        <f t="shared" si="11"/>
        <v>AC.LV.SIW.DR</v>
      </c>
      <c r="K10" s="281"/>
      <c r="L10" s="282" t="str">
        <f t="shared" si="6"/>
        <v/>
      </c>
      <c r="M10" s="287" t="b">
        <f t="shared" si="12"/>
        <v>0</v>
      </c>
      <c r="N10" s="281"/>
      <c r="O10" s="282" t="str">
        <f t="shared" si="7"/>
        <v/>
      </c>
      <c r="P10" s="288" t="str">
        <f t="shared" si="13"/>
        <v>AC</v>
      </c>
      <c r="Q10" s="281"/>
      <c r="R10" s="282" t="str">
        <f t="shared" si="8"/>
        <v/>
      </c>
      <c r="S10" s="288" t="str">
        <f t="shared" si="14"/>
        <v>W.DR</v>
      </c>
      <c r="T10" s="285"/>
      <c r="U10" s="282" t="str">
        <f t="shared" si="9"/>
        <v/>
      </c>
      <c r="V10" s="286" t="str">
        <f t="shared" si="15"/>
        <v>LV</v>
      </c>
    </row>
    <row r="11" spans="1:22" x14ac:dyDescent="0.25">
      <c r="B11" s="141">
        <v>4</v>
      </c>
      <c r="C11" s="142" t="s">
        <v>180</v>
      </c>
      <c r="D11" s="272"/>
      <c r="E11" s="145" t="str">
        <f t="shared" si="4"/>
        <v/>
      </c>
      <c r="F11" s="273">
        <f t="shared" si="10"/>
        <v>14</v>
      </c>
      <c r="G11" s="274" t="s">
        <v>222</v>
      </c>
      <c r="H11" s="275"/>
      <c r="I11" s="145" t="str">
        <f t="shared" si="5"/>
        <v/>
      </c>
      <c r="J11" s="276" t="str">
        <f t="shared" si="11"/>
        <v>AC.LV.SAW.LEMC</v>
      </c>
      <c r="K11" s="272"/>
      <c r="L11" s="145" t="str">
        <f t="shared" si="6"/>
        <v/>
      </c>
      <c r="M11" s="277" t="b">
        <f t="shared" si="12"/>
        <v>0</v>
      </c>
      <c r="N11" s="272"/>
      <c r="O11" s="145" t="str">
        <f t="shared" si="7"/>
        <v/>
      </c>
      <c r="P11" s="278" t="str">
        <f t="shared" si="13"/>
        <v>AC</v>
      </c>
      <c r="Q11" s="272"/>
      <c r="R11" s="145" t="str">
        <f t="shared" si="8"/>
        <v/>
      </c>
      <c r="S11" s="278" t="str">
        <f t="shared" si="14"/>
        <v>LEMC</v>
      </c>
      <c r="T11" s="275"/>
      <c r="U11" s="145" t="str">
        <f t="shared" si="9"/>
        <v/>
      </c>
      <c r="V11" s="276" t="str">
        <f t="shared" si="15"/>
        <v>LV</v>
      </c>
    </row>
    <row r="12" spans="1:22" x14ac:dyDescent="0.25">
      <c r="B12" s="279">
        <v>5</v>
      </c>
      <c r="C12" s="280" t="s">
        <v>181</v>
      </c>
      <c r="D12" s="281"/>
      <c r="E12" s="282" t="str">
        <f t="shared" si="4"/>
        <v/>
      </c>
      <c r="F12" s="283">
        <f t="shared" si="10"/>
        <v>13</v>
      </c>
      <c r="G12" s="284" t="s">
        <v>223</v>
      </c>
      <c r="H12" s="285"/>
      <c r="I12" s="282" t="str">
        <f t="shared" si="5"/>
        <v/>
      </c>
      <c r="J12" s="286" t="str">
        <f t="shared" si="11"/>
        <v>HB.GV.DUET.LE</v>
      </c>
      <c r="K12" s="281"/>
      <c r="L12" s="282" t="str">
        <f t="shared" si="6"/>
        <v/>
      </c>
      <c r="M12" s="287" t="b">
        <f t="shared" si="12"/>
        <v>0</v>
      </c>
      <c r="N12" s="281"/>
      <c r="O12" s="282" t="str">
        <f t="shared" si="7"/>
        <v/>
      </c>
      <c r="P12" s="288" t="str">
        <f t="shared" si="13"/>
        <v>HB</v>
      </c>
      <c r="Q12" s="281"/>
      <c r="R12" s="282" t="str">
        <f t="shared" si="8"/>
        <v/>
      </c>
      <c r="S12" s="288" t="str">
        <f t="shared" si="14"/>
        <v>T.LE</v>
      </c>
      <c r="T12" s="285"/>
      <c r="U12" s="282" t="str">
        <f t="shared" si="9"/>
        <v/>
      </c>
      <c r="V12" s="286" t="str">
        <f t="shared" si="15"/>
        <v>GV</v>
      </c>
    </row>
    <row r="13" spans="1:22" x14ac:dyDescent="0.25">
      <c r="B13" s="141">
        <v>6</v>
      </c>
      <c r="C13" s="142" t="s">
        <v>182</v>
      </c>
      <c r="D13" s="272"/>
      <c r="E13" s="145" t="str">
        <f t="shared" si="4"/>
        <v/>
      </c>
      <c r="F13" s="273">
        <f t="shared" si="10"/>
        <v>17</v>
      </c>
      <c r="G13" s="274" t="s">
        <v>224</v>
      </c>
      <c r="H13" s="275"/>
      <c r="I13" s="145" t="str">
        <f t="shared" si="5"/>
        <v/>
      </c>
      <c r="J13" s="276" t="str">
        <f t="shared" si="11"/>
        <v>HB.SL.CMCW.MCL.SM</v>
      </c>
      <c r="K13" s="272"/>
      <c r="L13" s="145" t="str">
        <f t="shared" si="6"/>
        <v/>
      </c>
      <c r="M13" s="277" t="b">
        <f t="shared" si="12"/>
        <v>0</v>
      </c>
      <c r="N13" s="272"/>
      <c r="O13" s="145" t="str">
        <f t="shared" si="7"/>
        <v/>
      </c>
      <c r="P13" s="278" t="str">
        <f t="shared" si="13"/>
        <v>HB</v>
      </c>
      <c r="Q13" s="272"/>
      <c r="R13" s="145" t="str">
        <f t="shared" si="8"/>
        <v/>
      </c>
      <c r="S13" s="278" t="str">
        <f t="shared" si="14"/>
        <v>L.SM</v>
      </c>
      <c r="T13" s="275"/>
      <c r="U13" s="145" t="str">
        <f t="shared" si="9"/>
        <v/>
      </c>
      <c r="V13" s="276" t="str">
        <f t="shared" si="15"/>
        <v>SL</v>
      </c>
    </row>
    <row r="14" spans="1:22" x14ac:dyDescent="0.25">
      <c r="B14" s="279">
        <v>7</v>
      </c>
      <c r="C14" s="280" t="s">
        <v>183</v>
      </c>
      <c r="D14" s="281"/>
      <c r="E14" s="282" t="str">
        <f t="shared" si="4"/>
        <v/>
      </c>
      <c r="F14" s="283">
        <f t="shared" si="10"/>
        <v>18</v>
      </c>
      <c r="G14" s="284" t="s">
        <v>225</v>
      </c>
      <c r="H14" s="285"/>
      <c r="I14" s="282" t="str">
        <f t="shared" si="5"/>
        <v/>
      </c>
      <c r="J14" s="286" t="str">
        <f t="shared" si="11"/>
        <v>HB.CH.DSHFT.QLC.LG</v>
      </c>
      <c r="K14" s="281"/>
      <c r="L14" s="282" t="str">
        <f t="shared" si="6"/>
        <v/>
      </c>
      <c r="M14" s="287" t="b">
        <f t="shared" si="12"/>
        <v>0</v>
      </c>
      <c r="N14" s="281"/>
      <c r="O14" s="282" t="str">
        <f t="shared" si="7"/>
        <v/>
      </c>
      <c r="P14" s="288" t="str">
        <f t="shared" si="13"/>
        <v>HB</v>
      </c>
      <c r="Q14" s="281"/>
      <c r="R14" s="282" t="str">
        <f t="shared" si="8"/>
        <v/>
      </c>
      <c r="S14" s="288" t="str">
        <f t="shared" si="14"/>
        <v>C.LG</v>
      </c>
      <c r="T14" s="285"/>
      <c r="U14" s="282" t="str">
        <f t="shared" si="9"/>
        <v/>
      </c>
      <c r="V14" s="286" t="str">
        <f t="shared" si="15"/>
        <v>CH</v>
      </c>
    </row>
    <row r="15" spans="1:22" x14ac:dyDescent="0.25">
      <c r="B15" s="141">
        <v>8</v>
      </c>
      <c r="C15" s="142" t="s">
        <v>184</v>
      </c>
      <c r="D15" s="272"/>
      <c r="E15" s="145" t="str">
        <f t="shared" si="4"/>
        <v/>
      </c>
      <c r="F15" s="273">
        <f t="shared" si="10"/>
        <v>16</v>
      </c>
      <c r="G15" s="274" t="s">
        <v>226</v>
      </c>
      <c r="H15" s="275"/>
      <c r="I15" s="145" t="str">
        <f t="shared" si="5"/>
        <v/>
      </c>
      <c r="J15" s="276" t="str">
        <f t="shared" si="11"/>
        <v>HB.GY.SL.COAC.GM</v>
      </c>
      <c r="K15" s="272"/>
      <c r="L15" s="145" t="str">
        <f t="shared" si="6"/>
        <v/>
      </c>
      <c r="M15" s="277" t="b">
        <f t="shared" si="12"/>
        <v>0</v>
      </c>
      <c r="N15" s="272"/>
      <c r="O15" s="145" t="str">
        <f t="shared" si="7"/>
        <v/>
      </c>
      <c r="P15" s="278" t="str">
        <f t="shared" si="13"/>
        <v>HB</v>
      </c>
      <c r="Q15" s="272"/>
      <c r="R15" s="145" t="str">
        <f t="shared" si="8"/>
        <v/>
      </c>
      <c r="S15" s="278" t="str">
        <f t="shared" si="14"/>
        <v>C.GM</v>
      </c>
      <c r="T15" s="275"/>
      <c r="U15" s="145" t="str">
        <f t="shared" si="9"/>
        <v/>
      </c>
      <c r="V15" s="276" t="str">
        <f t="shared" si="15"/>
        <v>GY</v>
      </c>
    </row>
    <row r="16" spans="1:22" x14ac:dyDescent="0.25">
      <c r="B16" s="279">
        <v>9</v>
      </c>
      <c r="C16" s="280" t="s">
        <v>185</v>
      </c>
      <c r="D16" s="281"/>
      <c r="E16" s="282" t="str">
        <f t="shared" si="4"/>
        <v/>
      </c>
      <c r="F16" s="283">
        <f t="shared" si="10"/>
        <v>17</v>
      </c>
      <c r="G16" s="284" t="s">
        <v>227</v>
      </c>
      <c r="H16" s="285"/>
      <c r="I16" s="282" t="str">
        <f t="shared" si="5"/>
        <v/>
      </c>
      <c r="J16" s="286" t="str">
        <f t="shared" si="11"/>
        <v>HB.MM.LMCB.MAD.SM</v>
      </c>
      <c r="K16" s="281"/>
      <c r="L16" s="282" t="str">
        <f t="shared" si="6"/>
        <v/>
      </c>
      <c r="M16" s="287" t="b">
        <f t="shared" si="12"/>
        <v>0</v>
      </c>
      <c r="N16" s="281"/>
      <c r="O16" s="282" t="str">
        <f t="shared" si="7"/>
        <v/>
      </c>
      <c r="P16" s="288" t="str">
        <f t="shared" si="13"/>
        <v>HB</v>
      </c>
      <c r="Q16" s="281"/>
      <c r="R16" s="282" t="str">
        <f t="shared" si="8"/>
        <v/>
      </c>
      <c r="S16" s="288" t="str">
        <f t="shared" si="14"/>
        <v>D.SM</v>
      </c>
      <c r="T16" s="285"/>
      <c r="U16" s="282" t="str">
        <f t="shared" si="9"/>
        <v/>
      </c>
      <c r="V16" s="286" t="str">
        <f t="shared" si="15"/>
        <v>MM</v>
      </c>
    </row>
    <row r="17" spans="2:22" x14ac:dyDescent="0.25">
      <c r="B17" s="141">
        <v>10</v>
      </c>
      <c r="C17" s="142" t="s">
        <v>186</v>
      </c>
      <c r="D17" s="272"/>
      <c r="E17" s="145" t="str">
        <f t="shared" si="4"/>
        <v/>
      </c>
      <c r="F17" s="273">
        <f t="shared" si="10"/>
        <v>19</v>
      </c>
      <c r="G17" s="274" t="s">
        <v>228</v>
      </c>
      <c r="H17" s="275"/>
      <c r="I17" s="145" t="str">
        <f t="shared" si="5"/>
        <v/>
      </c>
      <c r="J17" s="276" t="str">
        <f t="shared" si="11"/>
        <v>HB.SL.CLMCB.CREL.SM</v>
      </c>
      <c r="K17" s="272"/>
      <c r="L17" s="145" t="str">
        <f t="shared" si="6"/>
        <v/>
      </c>
      <c r="M17" s="277" t="b">
        <f t="shared" si="12"/>
        <v>0</v>
      </c>
      <c r="N17" s="272"/>
      <c r="O17" s="145" t="str">
        <f t="shared" si="7"/>
        <v/>
      </c>
      <c r="P17" s="278" t="str">
        <f t="shared" si="13"/>
        <v>HB</v>
      </c>
      <c r="Q17" s="272"/>
      <c r="R17" s="145" t="str">
        <f t="shared" si="8"/>
        <v/>
      </c>
      <c r="S17" s="278" t="str">
        <f t="shared" si="14"/>
        <v>L.SM</v>
      </c>
      <c r="T17" s="275"/>
      <c r="U17" s="145" t="str">
        <f t="shared" si="9"/>
        <v/>
      </c>
      <c r="V17" s="276" t="str">
        <f t="shared" si="15"/>
        <v>SL</v>
      </c>
    </row>
    <row r="18" spans="2:22" x14ac:dyDescent="0.25">
      <c r="B18" s="279">
        <v>11</v>
      </c>
      <c r="C18" s="280" t="s">
        <v>187</v>
      </c>
      <c r="D18" s="281"/>
      <c r="E18" s="282" t="str">
        <f t="shared" si="4"/>
        <v/>
      </c>
      <c r="F18" s="283">
        <f t="shared" si="10"/>
        <v>16</v>
      </c>
      <c r="G18" s="284" t="s">
        <v>229</v>
      </c>
      <c r="H18" s="285"/>
      <c r="I18" s="282" t="str">
        <f t="shared" si="5"/>
        <v/>
      </c>
      <c r="J18" s="284" t="str">
        <f t="shared" si="11"/>
        <v>HB.LV.LICK.MV.PM</v>
      </c>
      <c r="K18" s="281"/>
      <c r="L18" s="282" t="str">
        <f t="shared" si="6"/>
        <v/>
      </c>
      <c r="M18" s="287" t="b">
        <f t="shared" si="12"/>
        <v>0</v>
      </c>
      <c r="N18" s="281"/>
      <c r="O18" s="282" t="str">
        <f t="shared" si="7"/>
        <v/>
      </c>
      <c r="P18" s="288" t="str">
        <f t="shared" si="13"/>
        <v>HB</v>
      </c>
      <c r="Q18" s="281"/>
      <c r="R18" s="282" t="str">
        <f t="shared" si="8"/>
        <v/>
      </c>
      <c r="S18" s="288" t="str">
        <f t="shared" si="14"/>
        <v>V.PM</v>
      </c>
      <c r="T18" s="285"/>
      <c r="U18" s="282" t="str">
        <f t="shared" si="9"/>
        <v/>
      </c>
      <c r="V18" s="286" t="str">
        <f t="shared" si="15"/>
        <v>LV</v>
      </c>
    </row>
    <row r="19" spans="2:22" x14ac:dyDescent="0.25">
      <c r="B19" s="141">
        <v>12</v>
      </c>
      <c r="C19" s="142" t="s">
        <v>188</v>
      </c>
      <c r="D19" s="272"/>
      <c r="E19" s="145" t="str">
        <f t="shared" si="4"/>
        <v/>
      </c>
      <c r="F19" s="273">
        <f t="shared" si="10"/>
        <v>18</v>
      </c>
      <c r="G19" s="274" t="s">
        <v>230</v>
      </c>
      <c r="H19" s="275"/>
      <c r="I19" s="145" t="str">
        <f t="shared" si="5"/>
        <v/>
      </c>
      <c r="J19" s="274" t="str">
        <f t="shared" si="11"/>
        <v>HB.GC.DBTH.CBLE.LG</v>
      </c>
      <c r="K19" s="272"/>
      <c r="L19" s="145" t="str">
        <f t="shared" si="6"/>
        <v/>
      </c>
      <c r="M19" s="277" t="b">
        <f t="shared" si="12"/>
        <v>0</v>
      </c>
      <c r="N19" s="272"/>
      <c r="O19" s="145" t="str">
        <f t="shared" si="7"/>
        <v/>
      </c>
      <c r="P19" s="278" t="str">
        <f t="shared" si="13"/>
        <v>HB</v>
      </c>
      <c r="Q19" s="272"/>
      <c r="R19" s="145" t="str">
        <f t="shared" si="8"/>
        <v/>
      </c>
      <c r="S19" s="278" t="str">
        <f t="shared" si="14"/>
        <v>E.LG</v>
      </c>
      <c r="T19" s="275"/>
      <c r="U19" s="145" t="str">
        <f t="shared" si="9"/>
        <v/>
      </c>
      <c r="V19" s="276" t="str">
        <f t="shared" si="15"/>
        <v>GC</v>
      </c>
    </row>
    <row r="20" spans="2:22" x14ac:dyDescent="0.25">
      <c r="B20" s="279">
        <v>13</v>
      </c>
      <c r="C20" s="280" t="s">
        <v>189</v>
      </c>
      <c r="D20" s="281"/>
      <c r="E20" s="282" t="str">
        <f t="shared" si="4"/>
        <v/>
      </c>
      <c r="F20" s="283">
        <f t="shared" si="10"/>
        <v>15</v>
      </c>
      <c r="G20" s="284" t="s">
        <v>231</v>
      </c>
      <c r="H20" s="285"/>
      <c r="I20" s="282" t="str">
        <f t="shared" si="5"/>
        <v/>
      </c>
      <c r="J20" s="284" t="str">
        <f t="shared" si="11"/>
        <v>HB.LV.WEPO.LEMC</v>
      </c>
      <c r="K20" s="281"/>
      <c r="L20" s="282" t="str">
        <f t="shared" si="6"/>
        <v/>
      </c>
      <c r="M20" s="287" t="b">
        <f t="shared" si="12"/>
        <v>0</v>
      </c>
      <c r="N20" s="281"/>
      <c r="O20" s="282" t="str">
        <f t="shared" si="7"/>
        <v/>
      </c>
      <c r="P20" s="288" t="str">
        <f t="shared" si="13"/>
        <v>HB</v>
      </c>
      <c r="Q20" s="281"/>
      <c r="R20" s="282" t="str">
        <f t="shared" si="8"/>
        <v/>
      </c>
      <c r="S20" s="288" t="str">
        <f t="shared" si="14"/>
        <v>LEMC</v>
      </c>
      <c r="T20" s="285"/>
      <c r="U20" s="282" t="str">
        <f t="shared" si="9"/>
        <v/>
      </c>
      <c r="V20" s="286" t="str">
        <f t="shared" si="15"/>
        <v>LV</v>
      </c>
    </row>
    <row r="21" spans="2:22" x14ac:dyDescent="0.25">
      <c r="B21" s="141">
        <v>14</v>
      </c>
      <c r="C21" s="142" t="s">
        <v>190</v>
      </c>
      <c r="D21" s="272"/>
      <c r="E21" s="145" t="str">
        <f t="shared" si="4"/>
        <v/>
      </c>
      <c r="F21" s="273">
        <f t="shared" si="10"/>
        <v>17</v>
      </c>
      <c r="G21" s="274" t="s">
        <v>232</v>
      </c>
      <c r="H21" s="275"/>
      <c r="I21" s="145" t="str">
        <f t="shared" si="5"/>
        <v/>
      </c>
      <c r="J21" s="274" t="str">
        <f t="shared" si="11"/>
        <v>HB.VA.SPFP.QLE.SM</v>
      </c>
      <c r="K21" s="272"/>
      <c r="L21" s="145" t="str">
        <f t="shared" si="6"/>
        <v/>
      </c>
      <c r="M21" s="277" t="b">
        <f t="shared" si="12"/>
        <v>0</v>
      </c>
      <c r="N21" s="272"/>
      <c r="O21" s="145" t="str">
        <f t="shared" si="7"/>
        <v/>
      </c>
      <c r="P21" s="278" t="str">
        <f t="shared" si="13"/>
        <v>HB</v>
      </c>
      <c r="Q21" s="272"/>
      <c r="R21" s="145" t="str">
        <f t="shared" si="8"/>
        <v/>
      </c>
      <c r="S21" s="278" t="str">
        <f t="shared" si="14"/>
        <v>E.SM</v>
      </c>
      <c r="T21" s="275"/>
      <c r="U21" s="145" t="str">
        <f t="shared" si="9"/>
        <v/>
      </c>
      <c r="V21" s="276" t="str">
        <f t="shared" si="15"/>
        <v>VA</v>
      </c>
    </row>
    <row r="22" spans="2:22" x14ac:dyDescent="0.25">
      <c r="B22" s="279">
        <v>15</v>
      </c>
      <c r="C22" s="280" t="s">
        <v>191</v>
      </c>
      <c r="D22" s="281"/>
      <c r="E22" s="282" t="str">
        <f t="shared" si="4"/>
        <v/>
      </c>
      <c r="F22" s="283">
        <f t="shared" si="10"/>
        <v>12</v>
      </c>
      <c r="G22" s="284" t="s">
        <v>233</v>
      </c>
      <c r="H22" s="285"/>
      <c r="I22" s="282" t="str">
        <f t="shared" si="5"/>
        <v/>
      </c>
      <c r="J22" s="284" t="str">
        <f t="shared" si="11"/>
        <v>AC.GC.SCW.LE</v>
      </c>
      <c r="K22" s="281"/>
      <c r="L22" s="282" t="str">
        <f t="shared" si="6"/>
        <v/>
      </c>
      <c r="M22" s="287" t="b">
        <f t="shared" si="12"/>
        <v>0</v>
      </c>
      <c r="N22" s="281"/>
      <c r="O22" s="282" t="str">
        <f t="shared" si="7"/>
        <v/>
      </c>
      <c r="P22" s="288" t="str">
        <f t="shared" si="13"/>
        <v>AC</v>
      </c>
      <c r="Q22" s="281"/>
      <c r="R22" s="282" t="str">
        <f t="shared" si="8"/>
        <v/>
      </c>
      <c r="S22" s="288" t="str">
        <f t="shared" si="14"/>
        <v>W.LE</v>
      </c>
      <c r="T22" s="285"/>
      <c r="U22" s="282" t="str">
        <f t="shared" si="9"/>
        <v/>
      </c>
      <c r="V22" s="286" t="str">
        <f t="shared" si="15"/>
        <v>GC</v>
      </c>
    </row>
    <row r="23" spans="2:22" x14ac:dyDescent="0.25">
      <c r="B23" s="141">
        <v>16</v>
      </c>
      <c r="C23" s="142" t="s">
        <v>192</v>
      </c>
      <c r="D23" s="272"/>
      <c r="E23" s="145" t="str">
        <f t="shared" si="4"/>
        <v/>
      </c>
      <c r="F23" s="273">
        <f t="shared" si="10"/>
        <v>18</v>
      </c>
      <c r="G23" s="274" t="s">
        <v>234</v>
      </c>
      <c r="H23" s="275"/>
      <c r="I23" s="145" t="str">
        <f t="shared" si="5"/>
        <v/>
      </c>
      <c r="J23" s="274" t="str">
        <f t="shared" si="11"/>
        <v>AC.CH.ZAWA.QULA.LO</v>
      </c>
      <c r="K23" s="272"/>
      <c r="L23" s="145" t="str">
        <f t="shared" si="6"/>
        <v/>
      </c>
      <c r="M23" s="277" t="b">
        <f t="shared" si="12"/>
        <v>0</v>
      </c>
      <c r="N23" s="272"/>
      <c r="O23" s="145" t="str">
        <f t="shared" si="7"/>
        <v/>
      </c>
      <c r="P23" s="278" t="str">
        <f t="shared" si="13"/>
        <v>AC</v>
      </c>
      <c r="Q23" s="272"/>
      <c r="R23" s="145" t="str">
        <f t="shared" si="8"/>
        <v/>
      </c>
      <c r="S23" s="278" t="str">
        <f t="shared" si="14"/>
        <v>A.LO</v>
      </c>
      <c r="T23" s="275"/>
      <c r="U23" s="145" t="str">
        <f t="shared" si="9"/>
        <v/>
      </c>
      <c r="V23" s="276" t="str">
        <f t="shared" si="15"/>
        <v>CH</v>
      </c>
    </row>
    <row r="24" spans="2:22" x14ac:dyDescent="0.25">
      <c r="B24" s="279">
        <v>17</v>
      </c>
      <c r="C24" s="280" t="s">
        <v>193</v>
      </c>
      <c r="D24" s="281"/>
      <c r="E24" s="282" t="str">
        <f t="shared" si="4"/>
        <v/>
      </c>
      <c r="F24" s="283">
        <f t="shared" si="10"/>
        <v>18</v>
      </c>
      <c r="G24" s="284" t="s">
        <v>235</v>
      </c>
      <c r="H24" s="285"/>
      <c r="I24" s="282" t="str">
        <f t="shared" si="5"/>
        <v/>
      </c>
      <c r="J24" s="284" t="str">
        <f t="shared" si="11"/>
        <v>AC.CH.LYWA.QULA.LO</v>
      </c>
      <c r="K24" s="281"/>
      <c r="L24" s="282" t="str">
        <f t="shared" si="6"/>
        <v/>
      </c>
      <c r="M24" s="287" t="b">
        <f t="shared" si="12"/>
        <v>0</v>
      </c>
      <c r="N24" s="281"/>
      <c r="O24" s="282" t="str">
        <f t="shared" si="7"/>
        <v/>
      </c>
      <c r="P24" s="288" t="str">
        <f t="shared" si="13"/>
        <v>AC</v>
      </c>
      <c r="Q24" s="281"/>
      <c r="R24" s="282" t="str">
        <f t="shared" si="8"/>
        <v/>
      </c>
      <c r="S24" s="288" t="str">
        <f t="shared" si="14"/>
        <v>A.LO</v>
      </c>
      <c r="T24" s="285"/>
      <c r="U24" s="282" t="str">
        <f t="shared" si="9"/>
        <v/>
      </c>
      <c r="V24" s="286" t="str">
        <f t="shared" si="15"/>
        <v>CH</v>
      </c>
    </row>
    <row r="25" spans="2:22" x14ac:dyDescent="0.25">
      <c r="B25" s="141">
        <v>18</v>
      </c>
      <c r="C25" s="142" t="s">
        <v>194</v>
      </c>
      <c r="D25" s="272"/>
      <c r="E25" s="145" t="str">
        <f t="shared" si="4"/>
        <v/>
      </c>
      <c r="F25" s="273">
        <f t="shared" si="10"/>
        <v>13</v>
      </c>
      <c r="G25" s="274" t="s">
        <v>236</v>
      </c>
      <c r="H25" s="275"/>
      <c r="I25" s="145" t="str">
        <f t="shared" si="5"/>
        <v/>
      </c>
      <c r="J25" s="274" t="str">
        <f t="shared" si="11"/>
        <v>HB.LV.FELP.EL</v>
      </c>
      <c r="K25" s="272"/>
      <c r="L25" s="145" t="str">
        <f t="shared" si="6"/>
        <v/>
      </c>
      <c r="M25" s="277" t="b">
        <f t="shared" si="12"/>
        <v>0</v>
      </c>
      <c r="N25" s="272"/>
      <c r="O25" s="145" t="str">
        <f t="shared" si="7"/>
        <v/>
      </c>
      <c r="P25" s="278" t="str">
        <f t="shared" si="13"/>
        <v>HB</v>
      </c>
      <c r="Q25" s="272"/>
      <c r="R25" s="145" t="str">
        <f t="shared" si="8"/>
        <v/>
      </c>
      <c r="S25" s="278" t="str">
        <f t="shared" si="14"/>
        <v>P.EL</v>
      </c>
      <c r="T25" s="275"/>
      <c r="U25" s="145" t="str">
        <f t="shared" si="9"/>
        <v/>
      </c>
      <c r="V25" s="276" t="str">
        <f t="shared" si="15"/>
        <v>LV</v>
      </c>
    </row>
    <row r="26" spans="2:22" x14ac:dyDescent="0.25">
      <c r="B26" s="279">
        <v>19</v>
      </c>
      <c r="C26" s="280" t="s">
        <v>195</v>
      </c>
      <c r="D26" s="281"/>
      <c r="E26" s="282" t="str">
        <f t="shared" si="4"/>
        <v/>
      </c>
      <c r="F26" s="283">
        <f t="shared" si="10"/>
        <v>14</v>
      </c>
      <c r="G26" s="284" t="s">
        <v>237</v>
      </c>
      <c r="H26" s="285"/>
      <c r="I26" s="282" t="str">
        <f t="shared" si="5"/>
        <v/>
      </c>
      <c r="J26" s="284" t="str">
        <f t="shared" si="11"/>
        <v>AC.CH.LYWA.QCA</v>
      </c>
      <c r="K26" s="281"/>
      <c r="L26" s="282" t="str">
        <f t="shared" si="6"/>
        <v/>
      </c>
      <c r="M26" s="287" t="b">
        <f t="shared" si="12"/>
        <v>0</v>
      </c>
      <c r="N26" s="281"/>
      <c r="O26" s="282" t="str">
        <f t="shared" si="7"/>
        <v/>
      </c>
      <c r="P26" s="288" t="str">
        <f t="shared" si="13"/>
        <v>AC</v>
      </c>
      <c r="Q26" s="281"/>
      <c r="R26" s="282" t="str">
        <f t="shared" si="8"/>
        <v/>
      </c>
      <c r="S26" s="288" t="str">
        <f t="shared" si="14"/>
        <v>.QCA</v>
      </c>
      <c r="T26" s="285"/>
      <c r="U26" s="282" t="str">
        <f t="shared" si="9"/>
        <v/>
      </c>
      <c r="V26" s="286" t="str">
        <f t="shared" si="15"/>
        <v>CH</v>
      </c>
    </row>
    <row r="27" spans="2:22" x14ac:dyDescent="0.25">
      <c r="B27" s="141">
        <v>20</v>
      </c>
      <c r="C27" s="142" t="s">
        <v>196</v>
      </c>
      <c r="D27" s="272"/>
      <c r="E27" s="145" t="str">
        <f t="shared" si="4"/>
        <v/>
      </c>
      <c r="F27" s="273">
        <f t="shared" si="10"/>
        <v>17</v>
      </c>
      <c r="G27" s="274" t="s">
        <v>238</v>
      </c>
      <c r="H27" s="275"/>
      <c r="I27" s="145" t="str">
        <f t="shared" si="5"/>
        <v/>
      </c>
      <c r="J27" s="274" t="str">
        <f t="shared" si="11"/>
        <v>HB.GC.DYS.ABCC.SM</v>
      </c>
      <c r="K27" s="272"/>
      <c r="L27" s="145" t="str">
        <f t="shared" si="6"/>
        <v/>
      </c>
      <c r="M27" s="277" t="b">
        <f t="shared" si="12"/>
        <v>0</v>
      </c>
      <c r="N27" s="272"/>
      <c r="O27" s="145" t="str">
        <f t="shared" si="7"/>
        <v/>
      </c>
      <c r="P27" s="278" t="str">
        <f t="shared" si="13"/>
        <v>HB</v>
      </c>
      <c r="Q27" s="272"/>
      <c r="R27" s="145" t="str">
        <f t="shared" si="8"/>
        <v/>
      </c>
      <c r="S27" s="278" t="str">
        <f t="shared" si="14"/>
        <v>C.SM</v>
      </c>
      <c r="T27" s="275"/>
      <c r="U27" s="145" t="str">
        <f t="shared" si="9"/>
        <v/>
      </c>
      <c r="V27" s="276" t="str">
        <f t="shared" si="15"/>
        <v>GC</v>
      </c>
    </row>
    <row r="28" spans="2:22" x14ac:dyDescent="0.25">
      <c r="B28" s="279">
        <v>21</v>
      </c>
      <c r="C28" s="280" t="s">
        <v>197</v>
      </c>
      <c r="D28" s="281"/>
      <c r="E28" s="282" t="str">
        <f t="shared" si="4"/>
        <v/>
      </c>
      <c r="F28" s="283">
        <f t="shared" si="10"/>
        <v>15</v>
      </c>
      <c r="G28" s="284" t="s">
        <v>239</v>
      </c>
      <c r="H28" s="285"/>
      <c r="I28" s="282" t="str">
        <f t="shared" si="5"/>
        <v/>
      </c>
      <c r="J28" s="284" t="str">
        <f t="shared" si="11"/>
        <v>AC.LV.EMWL.MNCA</v>
      </c>
      <c r="K28" s="281"/>
      <c r="L28" s="282" t="str">
        <f t="shared" si="6"/>
        <v/>
      </c>
      <c r="M28" s="287" t="b">
        <f t="shared" si="12"/>
        <v>0</v>
      </c>
      <c r="N28" s="281"/>
      <c r="O28" s="282" t="str">
        <f t="shared" si="7"/>
        <v/>
      </c>
      <c r="P28" s="288" t="str">
        <f t="shared" si="13"/>
        <v>AC</v>
      </c>
      <c r="Q28" s="281"/>
      <c r="R28" s="282" t="str">
        <f t="shared" si="8"/>
        <v/>
      </c>
      <c r="S28" s="288" t="str">
        <f t="shared" si="14"/>
        <v>MNCA</v>
      </c>
      <c r="T28" s="285"/>
      <c r="U28" s="282" t="str">
        <f t="shared" si="9"/>
        <v/>
      </c>
      <c r="V28" s="286" t="str">
        <f t="shared" si="15"/>
        <v>LV</v>
      </c>
    </row>
    <row r="29" spans="2:22" x14ac:dyDescent="0.25">
      <c r="B29" s="141">
        <v>22</v>
      </c>
      <c r="C29" s="142" t="s">
        <v>198</v>
      </c>
      <c r="D29" s="272"/>
      <c r="E29" s="145" t="str">
        <f t="shared" si="4"/>
        <v/>
      </c>
      <c r="F29" s="273">
        <f t="shared" si="10"/>
        <v>17</v>
      </c>
      <c r="G29" s="274" t="s">
        <v>240</v>
      </c>
      <c r="H29" s="275"/>
      <c r="I29" s="145" t="str">
        <f t="shared" si="5"/>
        <v/>
      </c>
      <c r="J29" s="274" t="str">
        <f t="shared" si="11"/>
        <v>HB.CH.TCST.QCA.LG</v>
      </c>
      <c r="K29" s="272"/>
      <c r="L29" s="145" t="str">
        <f t="shared" si="6"/>
        <v/>
      </c>
      <c r="M29" s="277" t="b">
        <f t="shared" si="12"/>
        <v>0</v>
      </c>
      <c r="N29" s="272"/>
      <c r="O29" s="145" t="str">
        <f t="shared" si="7"/>
        <v/>
      </c>
      <c r="P29" s="278" t="str">
        <f t="shared" si="13"/>
        <v>HB</v>
      </c>
      <c r="Q29" s="272"/>
      <c r="R29" s="145" t="str">
        <f t="shared" si="8"/>
        <v/>
      </c>
      <c r="S29" s="278" t="str">
        <f t="shared" si="14"/>
        <v>A.LG</v>
      </c>
      <c r="T29" s="275"/>
      <c r="U29" s="145" t="str">
        <f t="shared" si="9"/>
        <v/>
      </c>
      <c r="V29" s="276" t="str">
        <f t="shared" si="15"/>
        <v>CH</v>
      </c>
    </row>
    <row r="30" spans="2:22" x14ac:dyDescent="0.25">
      <c r="B30" s="279">
        <v>23</v>
      </c>
      <c r="C30" s="280" t="s">
        <v>199</v>
      </c>
      <c r="D30" s="281"/>
      <c r="E30" s="282" t="str">
        <f t="shared" si="4"/>
        <v/>
      </c>
      <c r="F30" s="283">
        <f t="shared" si="10"/>
        <v>19</v>
      </c>
      <c r="G30" s="284" t="s">
        <v>241</v>
      </c>
      <c r="H30" s="285"/>
      <c r="I30" s="282" t="str">
        <f t="shared" si="5"/>
        <v/>
      </c>
      <c r="J30" s="284" t="str">
        <f t="shared" si="11"/>
        <v>HB.VA.ROROC.SLTU.SM</v>
      </c>
      <c r="K30" s="281"/>
      <c r="L30" s="282" t="str">
        <f t="shared" si="6"/>
        <v/>
      </c>
      <c r="M30" s="287" t="b">
        <f t="shared" si="12"/>
        <v>0</v>
      </c>
      <c r="N30" s="281"/>
      <c r="O30" s="282" t="str">
        <f t="shared" si="7"/>
        <v/>
      </c>
      <c r="P30" s="288" t="str">
        <f t="shared" si="13"/>
        <v>HB</v>
      </c>
      <c r="Q30" s="281"/>
      <c r="R30" s="282" t="str">
        <f t="shared" si="8"/>
        <v/>
      </c>
      <c r="S30" s="288" t="str">
        <f t="shared" si="14"/>
        <v>U.SM</v>
      </c>
      <c r="T30" s="285"/>
      <c r="U30" s="282" t="str">
        <f t="shared" si="9"/>
        <v/>
      </c>
      <c r="V30" s="286" t="str">
        <f t="shared" si="15"/>
        <v>VA</v>
      </c>
    </row>
    <row r="31" spans="2:22" x14ac:dyDescent="0.25">
      <c r="B31" s="289">
        <v>24</v>
      </c>
      <c r="C31" s="290" t="s">
        <v>200</v>
      </c>
      <c r="D31" s="291"/>
      <c r="E31" s="292" t="str">
        <f t="shared" si="4"/>
        <v/>
      </c>
      <c r="F31" s="293">
        <f t="shared" si="10"/>
        <v>17</v>
      </c>
      <c r="G31" s="294" t="s">
        <v>242</v>
      </c>
      <c r="H31" s="295"/>
      <c r="I31" s="292" t="str">
        <f t="shared" si="5"/>
        <v/>
      </c>
      <c r="J31" s="294" t="str">
        <f t="shared" si="11"/>
        <v>HB.CH.BIA.QUCC.SM</v>
      </c>
      <c r="K31" s="291"/>
      <c r="L31" s="292" t="str">
        <f t="shared" si="6"/>
        <v/>
      </c>
      <c r="M31" s="296" t="b">
        <f t="shared" si="12"/>
        <v>0</v>
      </c>
      <c r="N31" s="291"/>
      <c r="O31" s="292" t="str">
        <f t="shared" si="7"/>
        <v/>
      </c>
      <c r="P31" s="293" t="str">
        <f t="shared" si="13"/>
        <v>HB</v>
      </c>
      <c r="Q31" s="291"/>
      <c r="R31" s="292" t="str">
        <f t="shared" si="8"/>
        <v/>
      </c>
      <c r="S31" s="293" t="str">
        <f t="shared" si="14"/>
        <v>C.SM</v>
      </c>
      <c r="T31" s="295"/>
      <c r="U31" s="292" t="str">
        <f t="shared" si="9"/>
        <v/>
      </c>
      <c r="V31" s="294" t="str">
        <f t="shared" si="15"/>
        <v>CH</v>
      </c>
    </row>
  </sheetData>
  <conditionalFormatting sqref="B5:B6 E6 I6 L6 O6 R6">
    <cfRule type="colorScale" priority="3">
      <colorScale>
        <cfvo type="num" val="0"/>
        <cfvo type="num" val="0.5"/>
        <cfvo type="num" val="1"/>
        <color rgb="FFF8696B"/>
        <color rgb="FFFFEB84"/>
        <color rgb="FF63BE7B"/>
      </colorScale>
    </cfRule>
  </conditionalFormatting>
  <conditionalFormatting sqref="B8:V31">
    <cfRule type="cellIs" dxfId="13" priority="4" operator="equal">
      <formula>Rng_Lkp_AnswerStatus_Bad</formula>
    </cfRule>
    <cfRule type="cellIs" dxfId="12" priority="5" operator="equal">
      <formula>Rng_Lkp_AnswerStatus_Good</formula>
    </cfRule>
  </conditionalFormatting>
  <conditionalFormatting sqref="U6">
    <cfRule type="colorScale" priority="2">
      <colorScale>
        <cfvo type="num" val="0"/>
        <cfvo type="num" val="0.5"/>
        <cfvo type="num" val="1"/>
        <color rgb="FFF8696B"/>
        <color rgb="FFFFEB84"/>
        <color rgb="FF63BE7B"/>
      </colorScale>
    </cfRule>
  </conditionalFormatting>
  <pageMargins left="0.7" right="0.7" top="0.75" bottom="0.75" header="0.3" footer="0.3"/>
  <pageSetup paperSize="121" orientation="portrait" horizontalDpi="300" verticalDpi="3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39F67D-66CF-4F17-A038-ADC69D3C2426}">
  <sheetPr>
    <tabColor theme="5"/>
  </sheetPr>
  <dimension ref="A1:AR31"/>
  <sheetViews>
    <sheetView showGridLines="0" zoomScaleNormal="100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D8" sqref="D8"/>
    </sheetView>
  </sheetViews>
  <sheetFormatPr defaultColWidth="9.140625" defaultRowHeight="15" outlineLevelRow="1" outlineLevelCol="1" x14ac:dyDescent="0.25"/>
  <cols>
    <col min="1" max="1" width="2.5703125" style="8" customWidth="1"/>
    <col min="2" max="2" width="6.140625" style="8" bestFit="1" customWidth="1"/>
    <col min="3" max="3" width="21.85546875" style="8" bestFit="1" customWidth="1"/>
    <col min="4" max="4" width="13.7109375" style="8" customWidth="1"/>
    <col min="5" max="5" width="8.140625" style="8" bestFit="1" customWidth="1"/>
    <col min="6" max="6" width="14.28515625" style="8" hidden="1" customWidth="1" outlineLevel="1"/>
    <col min="7" max="7" width="14.42578125" style="8" bestFit="1" customWidth="1" collapsed="1"/>
    <col min="8" max="8" width="8.140625" style="8" bestFit="1" customWidth="1"/>
    <col min="9" max="9" width="15" style="8" hidden="1" customWidth="1" outlineLevel="1"/>
    <col min="10" max="10" width="14" style="8" bestFit="1" customWidth="1" collapsed="1"/>
    <col min="11" max="11" width="8.140625" style="8" bestFit="1" customWidth="1"/>
    <col min="12" max="12" width="14.5703125" style="8" hidden="1" customWidth="1" outlineLevel="1"/>
    <col min="13" max="13" width="11.28515625" style="8" bestFit="1" customWidth="1" collapsed="1"/>
    <col min="14" max="14" width="8.140625" style="8" bestFit="1" customWidth="1"/>
    <col min="15" max="15" width="14.85546875" style="8" hidden="1" customWidth="1" outlineLevel="1"/>
    <col min="16" max="16" width="11.28515625" style="8" bestFit="1" customWidth="1" collapsed="1"/>
    <col min="17" max="17" width="8.140625" style="8" bestFit="1" customWidth="1"/>
    <col min="18" max="18" width="14.85546875" style="8" hidden="1" customWidth="1" outlineLevel="1"/>
    <col min="19" max="19" width="11.28515625" style="8" bestFit="1" customWidth="1" collapsed="1"/>
    <col min="20" max="20" width="8.140625" style="8" bestFit="1" customWidth="1"/>
    <col min="21" max="21" width="14.85546875" style="8" hidden="1" customWidth="1" outlineLevel="1"/>
    <col min="22" max="22" width="20.140625" style="8" bestFit="1" customWidth="1" collapsed="1"/>
    <col min="23" max="23" width="8.140625" style="8" bestFit="1" customWidth="1"/>
    <col min="24" max="24" width="22" style="8" hidden="1" customWidth="1" outlineLevel="1"/>
    <col min="25" max="25" width="26" style="8" bestFit="1" customWidth="1" collapsed="1"/>
    <col min="26" max="26" width="8.140625" style="8" bestFit="1" customWidth="1"/>
    <col min="27" max="27" width="26.7109375" style="8" hidden="1" customWidth="1" outlineLevel="1"/>
    <col min="28" max="28" width="26" style="8" customWidth="1" collapsed="1"/>
    <col min="29" max="29" width="8.140625" style="8" customWidth="1"/>
    <col min="30" max="30" width="26.7109375" style="8" hidden="1" customWidth="1" outlineLevel="1"/>
    <col min="31" max="31" width="23.5703125" style="8" customWidth="1" collapsed="1"/>
    <col min="32" max="32" width="8.140625" style="8" customWidth="1"/>
    <col min="33" max="33" width="24.42578125" style="8" hidden="1" customWidth="1" outlineLevel="1"/>
    <col min="34" max="34" width="19.85546875" style="8" customWidth="1" collapsed="1"/>
    <col min="35" max="35" width="19.28515625" style="8" customWidth="1"/>
    <col min="36" max="36" width="8.140625" style="8" customWidth="1"/>
    <col min="37" max="37" width="18.42578125" style="8" hidden="1" customWidth="1" outlineLevel="1"/>
    <col min="38" max="38" width="20.7109375" style="8" customWidth="1" collapsed="1"/>
    <col min="39" max="39" width="8.140625" style="8" customWidth="1"/>
    <col min="40" max="40" width="21.42578125" style="8" hidden="1" customWidth="1" outlineLevel="1"/>
    <col min="41" max="41" width="18.5703125" style="8" bestFit="1" customWidth="1" collapsed="1"/>
    <col min="42" max="42" width="8.140625" style="8" bestFit="1" customWidth="1"/>
    <col min="43" max="43" width="19.140625" style="8" hidden="1" customWidth="1" outlineLevel="1"/>
    <col min="44" max="44" width="9.140625" style="8" collapsed="1"/>
    <col min="45" max="16384" width="9.140625" style="8"/>
  </cols>
  <sheetData>
    <row r="1" spans="1:43" s="6" customFormat="1" ht="21" x14ac:dyDescent="0.35">
      <c r="A1" s="29"/>
      <c r="B1" s="3"/>
      <c r="D1" s="32" t="s">
        <v>102</v>
      </c>
    </row>
    <row r="2" spans="1:43" s="6" customFormat="1" ht="18.75" x14ac:dyDescent="0.3">
      <c r="A2" s="30"/>
      <c r="B2" s="7"/>
      <c r="D2" s="33" t="s">
        <v>24</v>
      </c>
    </row>
    <row r="3" spans="1:43" ht="6.95" customHeight="1" x14ac:dyDescent="0.25"/>
    <row r="4" spans="1:43" x14ac:dyDescent="0.25">
      <c r="C4" s="66" t="s">
        <v>22</v>
      </c>
      <c r="D4" s="17">
        <v>1</v>
      </c>
      <c r="E4" s="12"/>
      <c r="F4" s="12"/>
      <c r="G4" s="17">
        <v>2</v>
      </c>
      <c r="H4" s="12"/>
      <c r="I4" s="12"/>
      <c r="J4" s="17">
        <v>3</v>
      </c>
      <c r="K4" s="12"/>
      <c r="L4" s="12"/>
      <c r="M4" s="17">
        <v>4</v>
      </c>
      <c r="N4" s="12"/>
      <c r="O4" s="12"/>
      <c r="P4" s="17">
        <v>5</v>
      </c>
      <c r="Q4" s="12"/>
      <c r="R4" s="12"/>
      <c r="S4" s="17">
        <v>6</v>
      </c>
      <c r="T4" s="12"/>
      <c r="U4" s="12"/>
      <c r="V4" s="17">
        <v>7</v>
      </c>
      <c r="W4" s="12"/>
      <c r="X4" s="12"/>
      <c r="Y4" s="17">
        <v>8</v>
      </c>
      <c r="Z4" s="12"/>
      <c r="AA4" s="12"/>
      <c r="AB4" s="17">
        <v>9</v>
      </c>
      <c r="AC4" s="12"/>
      <c r="AD4" s="12"/>
      <c r="AE4" s="17">
        <v>10</v>
      </c>
      <c r="AF4" s="12"/>
      <c r="AG4" s="12"/>
      <c r="AH4" s="12"/>
      <c r="AI4" s="17">
        <v>11</v>
      </c>
      <c r="AJ4" s="12"/>
      <c r="AK4" s="12"/>
      <c r="AL4" s="17">
        <v>12</v>
      </c>
      <c r="AM4" s="12"/>
      <c r="AN4" s="12"/>
      <c r="AO4" s="17">
        <v>13</v>
      </c>
      <c r="AP4" s="12"/>
      <c r="AQ4" s="12"/>
    </row>
    <row r="5" spans="1:43" hidden="1" outlineLevel="1" x14ac:dyDescent="0.25">
      <c r="B5" s="21" t="str">
        <f>IFERROR(IF(SUMIFS(D5:AQ5,D4:AQ4,"&gt;=0")=0,"",SUMIFS(D5:AQ5,D4:AQ4,"&gt;=0")/SUMIFS(D5:AQ5,D6:AQ6,"ANSWER")),"")</f>
        <v/>
      </c>
      <c r="C5" s="18" t="s">
        <v>8</v>
      </c>
      <c r="D5" s="19">
        <f>IFERROR(COUNTA(D8:D31),"")</f>
        <v>0</v>
      </c>
      <c r="E5" s="20">
        <f>IFERROR(COUNTIF(E8:E31,Rng_Lkp_AnswerStatus_Good),"")</f>
        <v>0</v>
      </c>
      <c r="F5" s="20">
        <f>IFERROR(COUNTA(F8:F31),"")</f>
        <v>24</v>
      </c>
      <c r="G5" s="19">
        <f t="shared" ref="G5" si="0">IFERROR(COUNTA(G8:G31),"")</f>
        <v>0</v>
      </c>
      <c r="H5" s="20">
        <f>IFERROR(COUNTIF(H8:H31,Rng_Lkp_AnswerStatus_Good),"")</f>
        <v>0</v>
      </c>
      <c r="I5" s="20">
        <f t="shared" ref="I5:J5" si="1">IFERROR(COUNTA(I8:I31),"")</f>
        <v>24</v>
      </c>
      <c r="J5" s="19">
        <f t="shared" si="1"/>
        <v>0</v>
      </c>
      <c r="K5" s="20">
        <f>IFERROR(COUNTIF(K8:K31,Rng_Lkp_AnswerStatus_Good),"")</f>
        <v>0</v>
      </c>
      <c r="L5" s="20">
        <f t="shared" ref="L5:M5" si="2">IFERROR(COUNTA(L8:L31),"")</f>
        <v>24</v>
      </c>
      <c r="M5" s="19">
        <f t="shared" si="2"/>
        <v>0</v>
      </c>
      <c r="N5" s="20">
        <f>IFERROR(COUNTIF(N8:N31,Rng_Lkp_AnswerStatus_Good),"")</f>
        <v>0</v>
      </c>
      <c r="O5" s="20">
        <f t="shared" ref="O5:P5" si="3">IFERROR(COUNTA(O8:O31),"")</f>
        <v>24</v>
      </c>
      <c r="P5" s="19">
        <f t="shared" si="3"/>
        <v>0</v>
      </c>
      <c r="Q5" s="20">
        <f>IFERROR(COUNTIF(Q8:Q31,Rng_Lkp_AnswerStatus_Good),"")</f>
        <v>0</v>
      </c>
      <c r="R5" s="20">
        <f t="shared" ref="R5:S5" si="4">IFERROR(COUNTA(R8:R31),"")</f>
        <v>24</v>
      </c>
      <c r="S5" s="19">
        <f t="shared" si="4"/>
        <v>0</v>
      </c>
      <c r="T5" s="20">
        <f>IFERROR(COUNTIF(T8:T31,Rng_Lkp_AnswerStatus_Good),"")</f>
        <v>0</v>
      </c>
      <c r="U5" s="20">
        <f t="shared" ref="U5:V5" si="5">IFERROR(COUNTA(U8:U31),"")</f>
        <v>24</v>
      </c>
      <c r="V5" s="19">
        <f t="shared" si="5"/>
        <v>0</v>
      </c>
      <c r="W5" s="20">
        <f>IFERROR(COUNTIF(W8:W31,Rng_Lkp_AnswerStatus_Good),"")</f>
        <v>0</v>
      </c>
      <c r="X5" s="20">
        <f t="shared" ref="X5:Y5" si="6">IFERROR(COUNTA(X8:X31),"")</f>
        <v>24</v>
      </c>
      <c r="Y5" s="19">
        <f t="shared" si="6"/>
        <v>0</v>
      </c>
      <c r="Z5" s="20">
        <f>IFERROR(COUNTIF(Z8:Z31,Rng_Lkp_AnswerStatus_Good),"")</f>
        <v>0</v>
      </c>
      <c r="AA5" s="20">
        <f t="shared" ref="AA5:AB5" si="7">IFERROR(COUNTA(AA8:AA31),"")</f>
        <v>24</v>
      </c>
      <c r="AB5" s="19">
        <f t="shared" si="7"/>
        <v>0</v>
      </c>
      <c r="AC5" s="20">
        <f>IFERROR(COUNTIF(AC8:AC31,Rng_Lkp_AnswerStatus_Good),"")</f>
        <v>0</v>
      </c>
      <c r="AD5" s="20">
        <f t="shared" ref="AD5:AE5" si="8">IFERROR(COUNTA(AD8:AD31),"")</f>
        <v>24</v>
      </c>
      <c r="AE5" s="19">
        <f t="shared" si="8"/>
        <v>0</v>
      </c>
      <c r="AF5" s="20">
        <f>IFERROR(COUNTIF(AF8:AF31,Rng_Lkp_AnswerStatus_Good),"")</f>
        <v>0</v>
      </c>
      <c r="AG5" s="20">
        <f t="shared" ref="AG5" si="9">IFERROR(COUNTA(AG8:AG31),"")</f>
        <v>24</v>
      </c>
      <c r="AH5" s="20"/>
      <c r="AI5" s="19">
        <f t="shared" ref="AI5" si="10">IFERROR(COUNTA(AI8:AI31),"")</f>
        <v>0</v>
      </c>
      <c r="AJ5" s="20">
        <f>IFERROR(COUNTIF(AJ8:AJ31,Rng_Lkp_AnswerStatus_Good),"")</f>
        <v>0</v>
      </c>
      <c r="AK5" s="20">
        <f t="shared" ref="AK5:AL5" si="11">IFERROR(COUNTA(AK8:AK31),"")</f>
        <v>24</v>
      </c>
      <c r="AL5" s="19">
        <f t="shared" si="11"/>
        <v>0</v>
      </c>
      <c r="AM5" s="20">
        <f>IFERROR(COUNTIF(AM8:AM31,Rng_Lkp_AnswerStatus_Good),"")</f>
        <v>0</v>
      </c>
      <c r="AN5" s="20">
        <f t="shared" ref="AN5:AO5" si="12">IFERROR(COUNTA(AN8:AN31),"")</f>
        <v>24</v>
      </c>
      <c r="AO5" s="19">
        <f t="shared" si="12"/>
        <v>0</v>
      </c>
      <c r="AP5" s="20">
        <f>IFERROR(COUNTIF(AP8:AP31,Rng_Lkp_AnswerStatus_Good),"")</f>
        <v>0</v>
      </c>
      <c r="AQ5" s="20">
        <f t="shared" ref="AQ5" si="13">IFERROR(COUNTA(AQ8:AQ31),"")</f>
        <v>24</v>
      </c>
    </row>
    <row r="6" spans="1:43" collapsed="1" x14ac:dyDescent="0.25">
      <c r="B6" s="21" t="str">
        <f>IFERROR(IF(SUMIFS(D5:AQ5,D4:AQ4,"&gt;=0")=0,"",SUMIFS(D5:AQ5,D6:AQ6,"&gt;=0", D6:AQ6,"&lt;=1")/SUMIFS(D5:AQ5,D4:AQ4,"&gt;0")),"")</f>
        <v/>
      </c>
      <c r="C6" s="18" t="s">
        <v>9</v>
      </c>
      <c r="D6" s="70" t="s">
        <v>268</v>
      </c>
      <c r="E6" s="16" t="str">
        <f>IFERROR(E5/D5,"")</f>
        <v/>
      </c>
      <c r="F6" s="71" t="s">
        <v>0</v>
      </c>
      <c r="G6" s="17" t="s">
        <v>268</v>
      </c>
      <c r="H6" s="16" t="str">
        <f>IFERROR(H5/G5,"")</f>
        <v/>
      </c>
      <c r="I6" s="71" t="s">
        <v>0</v>
      </c>
      <c r="J6" s="17" t="s">
        <v>268</v>
      </c>
      <c r="K6" s="16" t="str">
        <f>IFERROR(K5/J5,"")</f>
        <v/>
      </c>
      <c r="L6" s="71" t="s">
        <v>0</v>
      </c>
      <c r="M6" s="70" t="s">
        <v>216</v>
      </c>
      <c r="N6" s="16" t="str">
        <f>IFERROR(N5/M5,"")</f>
        <v/>
      </c>
      <c r="O6" s="71" t="s">
        <v>0</v>
      </c>
      <c r="P6" s="17" t="s">
        <v>218</v>
      </c>
      <c r="Q6" s="16" t="str">
        <f>IFERROR(Q5/P5,"")</f>
        <v/>
      </c>
      <c r="R6" s="71" t="s">
        <v>0</v>
      </c>
      <c r="S6" s="17" t="s">
        <v>218</v>
      </c>
      <c r="T6" s="16" t="str">
        <f>IFERROR(T5/S5,"")</f>
        <v/>
      </c>
      <c r="U6" s="71" t="s">
        <v>0</v>
      </c>
      <c r="V6" s="17" t="s">
        <v>269</v>
      </c>
      <c r="W6" s="16" t="str">
        <f>IFERROR(W5/V5,"")</f>
        <v/>
      </c>
      <c r="X6" s="71" t="s">
        <v>0</v>
      </c>
      <c r="Y6" s="17" t="s">
        <v>276</v>
      </c>
      <c r="Z6" s="16" t="str">
        <f>IFERROR(Z5/Y5,"")</f>
        <v/>
      </c>
      <c r="AA6" s="71" t="s">
        <v>0</v>
      </c>
      <c r="AB6" s="17" t="s">
        <v>277</v>
      </c>
      <c r="AC6" s="16" t="str">
        <f t="shared" ref="AC6" si="14">IFERROR(AC5/AB5,"")</f>
        <v/>
      </c>
      <c r="AD6" s="71" t="s">
        <v>0</v>
      </c>
      <c r="AE6" s="17" t="s">
        <v>278</v>
      </c>
      <c r="AF6" s="16" t="str">
        <f t="shared" ref="AF6" si="15">IFERROR(AF5/AE5,"")</f>
        <v/>
      </c>
      <c r="AG6" s="71" t="s">
        <v>0</v>
      </c>
      <c r="AH6" s="72"/>
      <c r="AI6" s="17" t="s">
        <v>279</v>
      </c>
      <c r="AJ6" s="16" t="str">
        <f t="shared" ref="AJ6" si="16">IFERROR(AJ5/AI5,"")</f>
        <v/>
      </c>
      <c r="AK6" s="71" t="s">
        <v>0</v>
      </c>
      <c r="AL6" s="17" t="s">
        <v>280</v>
      </c>
      <c r="AM6" s="16" t="str">
        <f t="shared" ref="AM6" si="17">IFERROR(AM5/AL5,"")</f>
        <v/>
      </c>
      <c r="AN6" s="71" t="s">
        <v>0</v>
      </c>
      <c r="AO6" s="17" t="s">
        <v>281</v>
      </c>
      <c r="AP6" s="16" t="str">
        <f>IFERROR(AP5/AO5,"")</f>
        <v/>
      </c>
      <c r="AQ6" s="71" t="s">
        <v>0</v>
      </c>
    </row>
    <row r="7" spans="1:43" ht="45" x14ac:dyDescent="0.25">
      <c r="B7" s="297" t="s">
        <v>20</v>
      </c>
      <c r="C7" s="297" t="s">
        <v>175</v>
      </c>
      <c r="D7" s="298" t="s">
        <v>246</v>
      </c>
      <c r="E7" s="98" t="s">
        <v>4</v>
      </c>
      <c r="F7" s="256" t="s">
        <v>247</v>
      </c>
      <c r="G7" s="298" t="s">
        <v>248</v>
      </c>
      <c r="H7" s="98" t="s">
        <v>5</v>
      </c>
      <c r="I7" s="256" t="s">
        <v>249</v>
      </c>
      <c r="J7" s="298" t="s">
        <v>250</v>
      </c>
      <c r="K7" s="98" t="s">
        <v>6</v>
      </c>
      <c r="L7" s="256" t="s">
        <v>251</v>
      </c>
      <c r="M7" s="298" t="s">
        <v>252</v>
      </c>
      <c r="N7" s="98" t="s">
        <v>7</v>
      </c>
      <c r="O7" s="256" t="s">
        <v>253</v>
      </c>
      <c r="P7" s="298" t="s">
        <v>254</v>
      </c>
      <c r="Q7" s="98" t="s">
        <v>11</v>
      </c>
      <c r="R7" s="256" t="s">
        <v>255</v>
      </c>
      <c r="S7" s="298" t="s">
        <v>256</v>
      </c>
      <c r="T7" s="98" t="s">
        <v>12</v>
      </c>
      <c r="U7" s="256" t="s">
        <v>257</v>
      </c>
      <c r="V7" s="298" t="s">
        <v>270</v>
      </c>
      <c r="W7" s="98" t="s">
        <v>23</v>
      </c>
      <c r="X7" s="256" t="s">
        <v>271</v>
      </c>
      <c r="Y7" s="298" t="s">
        <v>272</v>
      </c>
      <c r="Z7" s="98" t="s">
        <v>62</v>
      </c>
      <c r="AA7" s="256" t="s">
        <v>273</v>
      </c>
      <c r="AB7" s="298" t="s">
        <v>274</v>
      </c>
      <c r="AC7" s="98" t="s">
        <v>76</v>
      </c>
      <c r="AD7" s="256" t="s">
        <v>275</v>
      </c>
      <c r="AE7" s="298" t="s">
        <v>258</v>
      </c>
      <c r="AF7" s="98" t="s">
        <v>243</v>
      </c>
      <c r="AG7" s="256" t="s">
        <v>259</v>
      </c>
      <c r="AH7" s="299" t="s">
        <v>260</v>
      </c>
      <c r="AI7" s="298" t="s">
        <v>261</v>
      </c>
      <c r="AJ7" s="98" t="s">
        <v>244</v>
      </c>
      <c r="AK7" s="256" t="s">
        <v>262</v>
      </c>
      <c r="AL7" s="298" t="s">
        <v>263</v>
      </c>
      <c r="AM7" s="98" t="s">
        <v>245</v>
      </c>
      <c r="AN7" s="256" t="s">
        <v>264</v>
      </c>
      <c r="AO7" s="298" t="s">
        <v>265</v>
      </c>
      <c r="AP7" s="98" t="s">
        <v>266</v>
      </c>
      <c r="AQ7" s="256" t="s">
        <v>267</v>
      </c>
    </row>
    <row r="8" spans="1:43" x14ac:dyDescent="0.25">
      <c r="B8" s="300">
        <v>1</v>
      </c>
      <c r="C8" s="301" t="s">
        <v>177</v>
      </c>
      <c r="D8" s="302"/>
      <c r="E8" s="303" t="str">
        <f t="shared" ref="E8:E31" si="18">IFERROR(IF(D8="","",IF(AND(_xlfn.ISFORMULA(D8),EXACT(D8,F8)),Rng_Lkp_AnswerStatus_Good,Rng_Lkp_AnswerStatus_Bad)),Rng_Lkp_AnswerStatus_Bad)</f>
        <v/>
      </c>
      <c r="F8" s="304">
        <f>SEARCH(".",C8)</f>
        <v>3</v>
      </c>
      <c r="G8" s="302"/>
      <c r="H8" s="303" t="str">
        <f t="shared" ref="H8:H31" si="19">IFERROR(IF(G8="","",IF(AND(_xlfn.ISFORMULA(G8),EXACT(G8,I8)),Rng_Lkp_AnswerStatus_Good,Rng_Lkp_AnswerStatus_Bad)),Rng_Lkp_AnswerStatus_Bad)</f>
        <v/>
      </c>
      <c r="I8" s="304">
        <f>SEARCH(".",C8,D8+1)</f>
        <v>3</v>
      </c>
      <c r="J8" s="302"/>
      <c r="K8" s="303" t="str">
        <f t="shared" ref="K8:K31" si="20">IFERROR(IF(J8="","",IF(AND(_xlfn.ISFORMULA(J8),EXACT(J8,L8)),Rng_Lkp_AnswerStatus_Good,Rng_Lkp_AnswerStatus_Bad)),Rng_Lkp_AnswerStatus_Bad)</f>
        <v/>
      </c>
      <c r="L8" s="304">
        <f>SEARCH(".",C8,G8+1)</f>
        <v>3</v>
      </c>
      <c r="M8" s="302"/>
      <c r="N8" s="303" t="str">
        <f t="shared" ref="N8:N31" si="21">IFERROR(IF(M8="","",IF(AND(_xlfn.ISFORMULA(M8),EXACT(M8,O8)),Rng_Lkp_AnswerStatus_Good,Rng_Lkp_AnswerStatus_Bad)),Rng_Lkp_AnswerStatus_Bad)</f>
        <v/>
      </c>
      <c r="O8" s="304" t="e">
        <f>LEFT(C8,D8-1)</f>
        <v>#VALUE!</v>
      </c>
      <c r="P8" s="305"/>
      <c r="Q8" s="306" t="str">
        <f t="shared" ref="Q8:Q31" si="22">IFERROR(IF(P8="","",IF(AND(_xlfn.ISFORMULA(P8),EXACT(P8,R8)),Rng_Lkp_AnswerStatus_Good,Rng_Lkp_AnswerStatus_Bad)),Rng_Lkp_AnswerStatus_Bad)</f>
        <v/>
      </c>
      <c r="R8" s="307" t="e">
        <f>MID(C8,D8+1,G8-D8-1)</f>
        <v>#VALUE!</v>
      </c>
      <c r="S8" s="305"/>
      <c r="T8" s="306" t="str">
        <f t="shared" ref="T8:T31" si="23">IFERROR(IF(S8="","",IF(AND(_xlfn.ISFORMULA(S8),EXACT(S8,U8)),Rng_Lkp_AnswerStatus_Good,Rng_Lkp_AnswerStatus_Bad)),Rng_Lkp_AnswerStatus_Bad)</f>
        <v/>
      </c>
      <c r="U8" s="307" t="e">
        <f>MID(C8,G8+1,J8-G8-1)</f>
        <v>#VALUE!</v>
      </c>
      <c r="V8" s="305"/>
      <c r="W8" s="306" t="str">
        <f t="shared" ref="W8:W31" si="24">IFERROR(IF(V8="","",IF(AND(_xlfn.ISFORMULA(V8),EXACT(V8,X8)),Rng_Lkp_AnswerStatus_Good,Rng_Lkp_AnswerStatus_Bad)),Rng_Lkp_AnswerStatus_Bad)</f>
        <v/>
      </c>
      <c r="X8" s="307" t="str">
        <f>M8 &amp; "." &amp; P8 &amp; "." &amp; S8</f>
        <v>..</v>
      </c>
      <c r="Y8" s="305"/>
      <c r="Z8" s="306" t="str">
        <f t="shared" ref="Z8:Z31" si="25">IFERROR(IF(Y8="","",IF(AND(_xlfn.ISFORMULA(Y8),EXACT(Y8,AA8)),Rng_Lkp_AnswerStatus_Good,Rng_Lkp_AnswerStatus_Bad)),Rng_Lkp_AnswerStatus_Bad)</f>
        <v/>
      </c>
      <c r="AA8" s="307" t="str">
        <f>CONCATENATE(M8,".",P8,".",S8)</f>
        <v>..</v>
      </c>
      <c r="AB8" s="305"/>
      <c r="AC8" s="306" t="str">
        <f t="shared" ref="AC8:AC31" si="26">IFERROR(IF(AB8="","",IF(AND(_xlfn.ISFORMULA(AB8),EXACT(AB8,AD8)),Rng_Lkp_AnswerStatus_Good,Rng_Lkp_AnswerStatus_Bad)),Rng_Lkp_AnswerStatus_Bad)</f>
        <v/>
      </c>
      <c r="AD8" s="307" t="str">
        <f>_xlfn.TEXTJOIN(".",TRUE,M8,P8,S8)</f>
        <v/>
      </c>
      <c r="AE8" s="305"/>
      <c r="AF8" s="306" t="str">
        <f t="shared" ref="AF8:AF31" si="27">IFERROR(IF(AE8="","",IF(AND(_xlfn.ISFORMULA(AE8),EXACT(AE8,AG8)),Rng_Lkp_AnswerStatus_Good,Rng_Lkp_AnswerStatus_Bad)),Rng_Lkp_AnswerStatus_Bad)</f>
        <v/>
      </c>
      <c r="AG8" s="307" t="str">
        <f>SUBSTITUTE(C8,".","_")</f>
        <v>AC_LV_PASL_MCCL</v>
      </c>
      <c r="AH8" s="308" t="s">
        <v>282</v>
      </c>
      <c r="AI8" s="305"/>
      <c r="AJ8" s="306" t="str">
        <f t="shared" ref="AJ8:AJ31" si="28">IFERROR(IF(AI8="","",IF(AND(_xlfn.ISFORMULA(AI8),EXACT(AI8,AK8)),Rng_Lkp_AnswerStatus_Good,Rng_Lkp_AnswerStatus_Bad)),Rng_Lkp_AnswerStatus_Bad)</f>
        <v/>
      </c>
      <c r="AK8" s="307" t="str">
        <f>LOWER(AH8)</f>
        <v>jig is up</v>
      </c>
      <c r="AL8" s="305"/>
      <c r="AM8" s="306" t="str">
        <f t="shared" ref="AM8:AM31" si="29">IFERROR(IF(AL8="","",IF(AND(_xlfn.ISFORMULA(AL8),EXACT(AL8,AN8)),Rng_Lkp_AnswerStatus_Good,Rng_Lkp_AnswerStatus_Bad)),Rng_Lkp_AnswerStatus_Bad)</f>
        <v/>
      </c>
      <c r="AN8" s="307" t="str">
        <f>UPPER(AH8)</f>
        <v>JIG IS UP</v>
      </c>
      <c r="AO8" s="305"/>
      <c r="AP8" s="306" t="str">
        <f t="shared" ref="AP8:AP31" si="30">IFERROR(IF(AO8="","",IF(AND(_xlfn.ISFORMULA(AO8),EXACT(AO8,AQ8)),Rng_Lkp_AnswerStatus_Good,Rng_Lkp_AnswerStatus_Bad)),Rng_Lkp_AnswerStatus_Bad)</f>
        <v/>
      </c>
      <c r="AQ8" s="307" t="str">
        <f>PROPER(AH8)</f>
        <v>Jig Is Up</v>
      </c>
    </row>
    <row r="9" spans="1:43" x14ac:dyDescent="0.25">
      <c r="B9" s="141">
        <v>2</v>
      </c>
      <c r="C9" s="142" t="s">
        <v>178</v>
      </c>
      <c r="D9" s="309"/>
      <c r="E9" s="145" t="str">
        <f t="shared" si="18"/>
        <v/>
      </c>
      <c r="F9" s="277">
        <f t="shared" ref="F9:F31" si="31">SEARCH(".",C9)</f>
        <v>3</v>
      </c>
      <c r="G9" s="309"/>
      <c r="H9" s="145" t="str">
        <f t="shared" si="19"/>
        <v/>
      </c>
      <c r="I9" s="277">
        <f t="shared" ref="I9:I31" si="32">SEARCH(".",C9,D9+1)</f>
        <v>3</v>
      </c>
      <c r="J9" s="309"/>
      <c r="K9" s="145" t="str">
        <f t="shared" si="20"/>
        <v/>
      </c>
      <c r="L9" s="277">
        <f t="shared" ref="L9:L31" si="33">SEARCH(".",C9,G9+1)</f>
        <v>3</v>
      </c>
      <c r="M9" s="309"/>
      <c r="N9" s="145" t="str">
        <f t="shared" si="21"/>
        <v/>
      </c>
      <c r="O9" s="277" t="e">
        <f t="shared" ref="O9:O31" si="34">LEFT(C9,D9-1)</f>
        <v>#VALUE!</v>
      </c>
      <c r="P9" s="309"/>
      <c r="Q9" s="145" t="str">
        <f t="shared" si="22"/>
        <v/>
      </c>
      <c r="R9" s="277" t="e">
        <f t="shared" ref="R9:R31" si="35">MID(C9,D9+1,G9-D9-1)</f>
        <v>#VALUE!</v>
      </c>
      <c r="S9" s="309"/>
      <c r="T9" s="145" t="str">
        <f t="shared" si="23"/>
        <v/>
      </c>
      <c r="U9" s="277" t="e">
        <f t="shared" ref="U9:U31" si="36">MID(C9,G9+1,J9-G9-1)</f>
        <v>#VALUE!</v>
      </c>
      <c r="V9" s="309"/>
      <c r="W9" s="145" t="str">
        <f t="shared" si="24"/>
        <v/>
      </c>
      <c r="X9" s="277" t="str">
        <f t="shared" ref="X9:X31" si="37">M9 &amp; "." &amp; P9 &amp; "." &amp; S9</f>
        <v>..</v>
      </c>
      <c r="Y9" s="309"/>
      <c r="Z9" s="145" t="str">
        <f t="shared" si="25"/>
        <v/>
      </c>
      <c r="AA9" s="277" t="str">
        <f t="shared" ref="AA9:AA31" si="38">CONCATENATE(M9,".",P9,".",S9)</f>
        <v>..</v>
      </c>
      <c r="AB9" s="309"/>
      <c r="AC9" s="145" t="str">
        <f t="shared" si="26"/>
        <v/>
      </c>
      <c r="AD9" s="277" t="str">
        <f t="shared" ref="AD9:AD31" si="39">_xlfn.TEXTJOIN(".",TRUE,M9,P9,S9)</f>
        <v/>
      </c>
      <c r="AE9" s="309"/>
      <c r="AF9" s="145" t="str">
        <f t="shared" si="27"/>
        <v/>
      </c>
      <c r="AG9" s="277" t="str">
        <f t="shared" ref="AG9:AG31" si="40">SUBSTITUTE(C9,".","_")</f>
        <v>HB_CH_CMOS_QULA_ME</v>
      </c>
      <c r="AH9" s="73" t="s">
        <v>283</v>
      </c>
      <c r="AI9" s="309"/>
      <c r="AJ9" s="145" t="str">
        <f t="shared" si="28"/>
        <v/>
      </c>
      <c r="AK9" s="277" t="str">
        <f t="shared" ref="AK9:AK31" si="41">LOWER(AH9)</f>
        <v>let her rip</v>
      </c>
      <c r="AL9" s="309"/>
      <c r="AM9" s="145" t="str">
        <f t="shared" si="29"/>
        <v/>
      </c>
      <c r="AN9" s="277" t="str">
        <f t="shared" ref="AN9:AN31" si="42">UPPER(AH9)</f>
        <v>LET HER RIP</v>
      </c>
      <c r="AO9" s="309"/>
      <c r="AP9" s="145" t="str">
        <f t="shared" si="30"/>
        <v/>
      </c>
      <c r="AQ9" s="277" t="str">
        <f t="shared" ref="AQ9:AQ31" si="43">PROPER(AH9)</f>
        <v>Let Her Rip</v>
      </c>
    </row>
    <row r="10" spans="1:43" x14ac:dyDescent="0.25">
      <c r="B10" s="310">
        <v>3</v>
      </c>
      <c r="C10" s="311" t="s">
        <v>179</v>
      </c>
      <c r="D10" s="312"/>
      <c r="E10" s="313" t="str">
        <f t="shared" si="18"/>
        <v/>
      </c>
      <c r="F10" s="314">
        <f t="shared" si="31"/>
        <v>3</v>
      </c>
      <c r="G10" s="312"/>
      <c r="H10" s="313" t="str">
        <f t="shared" si="19"/>
        <v/>
      </c>
      <c r="I10" s="314">
        <f t="shared" si="32"/>
        <v>3</v>
      </c>
      <c r="J10" s="312"/>
      <c r="K10" s="313" t="str">
        <f t="shared" si="20"/>
        <v/>
      </c>
      <c r="L10" s="314">
        <f t="shared" si="33"/>
        <v>3</v>
      </c>
      <c r="M10" s="312"/>
      <c r="N10" s="313" t="str">
        <f t="shared" si="21"/>
        <v/>
      </c>
      <c r="O10" s="314" t="e">
        <f t="shared" si="34"/>
        <v>#VALUE!</v>
      </c>
      <c r="P10" s="312"/>
      <c r="Q10" s="313" t="str">
        <f t="shared" si="22"/>
        <v/>
      </c>
      <c r="R10" s="314" t="e">
        <f t="shared" si="35"/>
        <v>#VALUE!</v>
      </c>
      <c r="S10" s="312"/>
      <c r="T10" s="313" t="str">
        <f t="shared" si="23"/>
        <v/>
      </c>
      <c r="U10" s="314" t="e">
        <f t="shared" si="36"/>
        <v>#VALUE!</v>
      </c>
      <c r="V10" s="312"/>
      <c r="W10" s="313" t="str">
        <f t="shared" si="24"/>
        <v/>
      </c>
      <c r="X10" s="314" t="str">
        <f t="shared" si="37"/>
        <v>..</v>
      </c>
      <c r="Y10" s="312"/>
      <c r="Z10" s="313" t="str">
        <f t="shared" si="25"/>
        <v/>
      </c>
      <c r="AA10" s="314" t="str">
        <f t="shared" si="38"/>
        <v>..</v>
      </c>
      <c r="AB10" s="312"/>
      <c r="AC10" s="313" t="str">
        <f t="shared" si="26"/>
        <v/>
      </c>
      <c r="AD10" s="314" t="str">
        <f t="shared" si="39"/>
        <v/>
      </c>
      <c r="AE10" s="312"/>
      <c r="AF10" s="313" t="str">
        <f t="shared" si="27"/>
        <v/>
      </c>
      <c r="AG10" s="314" t="str">
        <f t="shared" si="40"/>
        <v>AC_LV_SIW_DR</v>
      </c>
      <c r="AH10" s="315" t="s">
        <v>284</v>
      </c>
      <c r="AI10" s="312"/>
      <c r="AJ10" s="313" t="str">
        <f t="shared" si="28"/>
        <v/>
      </c>
      <c r="AK10" s="314" t="str">
        <f t="shared" si="41"/>
        <v>a lone wolf</v>
      </c>
      <c r="AL10" s="312"/>
      <c r="AM10" s="313" t="str">
        <f t="shared" si="29"/>
        <v/>
      </c>
      <c r="AN10" s="314" t="str">
        <f t="shared" si="42"/>
        <v>A LONE WOLF</v>
      </c>
      <c r="AO10" s="312"/>
      <c r="AP10" s="313" t="str">
        <f t="shared" si="30"/>
        <v/>
      </c>
      <c r="AQ10" s="314" t="str">
        <f t="shared" si="43"/>
        <v>A Lone Wolf</v>
      </c>
    </row>
    <row r="11" spans="1:43" x14ac:dyDescent="0.25">
      <c r="B11" s="141">
        <v>4</v>
      </c>
      <c r="C11" s="142" t="s">
        <v>180</v>
      </c>
      <c r="D11" s="309"/>
      <c r="E11" s="145" t="str">
        <f t="shared" si="18"/>
        <v/>
      </c>
      <c r="F11" s="277">
        <f t="shared" si="31"/>
        <v>3</v>
      </c>
      <c r="G11" s="309"/>
      <c r="H11" s="145" t="str">
        <f t="shared" si="19"/>
        <v/>
      </c>
      <c r="I11" s="277">
        <f t="shared" si="32"/>
        <v>3</v>
      </c>
      <c r="J11" s="309"/>
      <c r="K11" s="145" t="str">
        <f t="shared" si="20"/>
        <v/>
      </c>
      <c r="L11" s="277">
        <f t="shared" si="33"/>
        <v>3</v>
      </c>
      <c r="M11" s="309"/>
      <c r="N11" s="145" t="str">
        <f t="shared" si="21"/>
        <v/>
      </c>
      <c r="O11" s="277" t="e">
        <f t="shared" si="34"/>
        <v>#VALUE!</v>
      </c>
      <c r="P11" s="309"/>
      <c r="Q11" s="145" t="str">
        <f t="shared" si="22"/>
        <v/>
      </c>
      <c r="R11" s="277" t="e">
        <f t="shared" si="35"/>
        <v>#VALUE!</v>
      </c>
      <c r="S11" s="309"/>
      <c r="T11" s="145" t="str">
        <f t="shared" si="23"/>
        <v/>
      </c>
      <c r="U11" s="277" t="e">
        <f t="shared" si="36"/>
        <v>#VALUE!</v>
      </c>
      <c r="V11" s="309"/>
      <c r="W11" s="145" t="str">
        <f t="shared" si="24"/>
        <v/>
      </c>
      <c r="X11" s="277" t="str">
        <f t="shared" si="37"/>
        <v>..</v>
      </c>
      <c r="Y11" s="309"/>
      <c r="Z11" s="145" t="str">
        <f t="shared" si="25"/>
        <v/>
      </c>
      <c r="AA11" s="277" t="str">
        <f t="shared" si="38"/>
        <v>..</v>
      </c>
      <c r="AB11" s="309"/>
      <c r="AC11" s="145" t="str">
        <f t="shared" si="26"/>
        <v/>
      </c>
      <c r="AD11" s="277" t="str">
        <f t="shared" si="39"/>
        <v/>
      </c>
      <c r="AE11" s="309"/>
      <c r="AF11" s="145" t="str">
        <f t="shared" si="27"/>
        <v/>
      </c>
      <c r="AG11" s="277" t="str">
        <f t="shared" si="40"/>
        <v>AC_LV_SAW_LEMC</v>
      </c>
      <c r="AH11" s="73" t="s">
        <v>285</v>
      </c>
      <c r="AI11" s="309"/>
      <c r="AJ11" s="145" t="str">
        <f t="shared" si="28"/>
        <v/>
      </c>
      <c r="AK11" s="277" t="str">
        <f t="shared" si="41"/>
        <v>a guinea pig</v>
      </c>
      <c r="AL11" s="309"/>
      <c r="AM11" s="145" t="str">
        <f t="shared" si="29"/>
        <v/>
      </c>
      <c r="AN11" s="277" t="str">
        <f t="shared" si="42"/>
        <v>A GUINEA PIG</v>
      </c>
      <c r="AO11" s="309"/>
      <c r="AP11" s="145" t="str">
        <f t="shared" si="30"/>
        <v/>
      </c>
      <c r="AQ11" s="277" t="str">
        <f t="shared" si="43"/>
        <v>A Guinea Pig</v>
      </c>
    </row>
    <row r="12" spans="1:43" x14ac:dyDescent="0.25">
      <c r="B12" s="310">
        <v>5</v>
      </c>
      <c r="C12" s="311" t="s">
        <v>181</v>
      </c>
      <c r="D12" s="312"/>
      <c r="E12" s="313" t="str">
        <f t="shared" si="18"/>
        <v/>
      </c>
      <c r="F12" s="314">
        <f t="shared" si="31"/>
        <v>3</v>
      </c>
      <c r="G12" s="312"/>
      <c r="H12" s="313" t="str">
        <f t="shared" si="19"/>
        <v/>
      </c>
      <c r="I12" s="314">
        <f t="shared" si="32"/>
        <v>3</v>
      </c>
      <c r="J12" s="312"/>
      <c r="K12" s="313" t="str">
        <f t="shared" si="20"/>
        <v/>
      </c>
      <c r="L12" s="314">
        <f t="shared" si="33"/>
        <v>3</v>
      </c>
      <c r="M12" s="312"/>
      <c r="N12" s="313" t="str">
        <f t="shared" si="21"/>
        <v/>
      </c>
      <c r="O12" s="314" t="e">
        <f t="shared" si="34"/>
        <v>#VALUE!</v>
      </c>
      <c r="P12" s="312"/>
      <c r="Q12" s="313" t="str">
        <f t="shared" si="22"/>
        <v/>
      </c>
      <c r="R12" s="314" t="e">
        <f t="shared" si="35"/>
        <v>#VALUE!</v>
      </c>
      <c r="S12" s="312"/>
      <c r="T12" s="313" t="str">
        <f t="shared" si="23"/>
        <v/>
      </c>
      <c r="U12" s="314" t="e">
        <f t="shared" si="36"/>
        <v>#VALUE!</v>
      </c>
      <c r="V12" s="312"/>
      <c r="W12" s="313" t="str">
        <f t="shared" si="24"/>
        <v/>
      </c>
      <c r="X12" s="314" t="str">
        <f t="shared" si="37"/>
        <v>..</v>
      </c>
      <c r="Y12" s="312"/>
      <c r="Z12" s="313" t="str">
        <f t="shared" si="25"/>
        <v/>
      </c>
      <c r="AA12" s="314" t="str">
        <f t="shared" si="38"/>
        <v>..</v>
      </c>
      <c r="AB12" s="312"/>
      <c r="AC12" s="313" t="str">
        <f t="shared" si="26"/>
        <v/>
      </c>
      <c r="AD12" s="314" t="str">
        <f t="shared" si="39"/>
        <v/>
      </c>
      <c r="AE12" s="312"/>
      <c r="AF12" s="313" t="str">
        <f t="shared" si="27"/>
        <v/>
      </c>
      <c r="AG12" s="314" t="str">
        <f t="shared" si="40"/>
        <v>HB_GV_DUET_LE</v>
      </c>
      <c r="AH12" s="315" t="s">
        <v>286</v>
      </c>
      <c r="AI12" s="312"/>
      <c r="AJ12" s="313" t="str">
        <f t="shared" si="28"/>
        <v/>
      </c>
      <c r="AK12" s="314" t="str">
        <f t="shared" si="41"/>
        <v>drive me nuts</v>
      </c>
      <c r="AL12" s="312"/>
      <c r="AM12" s="313" t="str">
        <f t="shared" si="29"/>
        <v/>
      </c>
      <c r="AN12" s="314" t="str">
        <f t="shared" si="42"/>
        <v>DRIVE ME NUTS</v>
      </c>
      <c r="AO12" s="312"/>
      <c r="AP12" s="313" t="str">
        <f t="shared" si="30"/>
        <v/>
      </c>
      <c r="AQ12" s="314" t="str">
        <f t="shared" si="43"/>
        <v>Drive Me Nuts</v>
      </c>
    </row>
    <row r="13" spans="1:43" x14ac:dyDescent="0.25">
      <c r="B13" s="141">
        <v>6</v>
      </c>
      <c r="C13" s="142" t="s">
        <v>182</v>
      </c>
      <c r="D13" s="309"/>
      <c r="E13" s="145" t="str">
        <f t="shared" si="18"/>
        <v/>
      </c>
      <c r="F13" s="277">
        <f t="shared" si="31"/>
        <v>3</v>
      </c>
      <c r="G13" s="309"/>
      <c r="H13" s="145" t="str">
        <f t="shared" si="19"/>
        <v/>
      </c>
      <c r="I13" s="277">
        <f t="shared" si="32"/>
        <v>3</v>
      </c>
      <c r="J13" s="309"/>
      <c r="K13" s="145" t="str">
        <f t="shared" si="20"/>
        <v/>
      </c>
      <c r="L13" s="277">
        <f t="shared" si="33"/>
        <v>3</v>
      </c>
      <c r="M13" s="309"/>
      <c r="N13" s="145" t="str">
        <f t="shared" si="21"/>
        <v/>
      </c>
      <c r="O13" s="277" t="e">
        <f t="shared" si="34"/>
        <v>#VALUE!</v>
      </c>
      <c r="P13" s="309"/>
      <c r="Q13" s="145" t="str">
        <f t="shared" si="22"/>
        <v/>
      </c>
      <c r="R13" s="277" t="e">
        <f t="shared" si="35"/>
        <v>#VALUE!</v>
      </c>
      <c r="S13" s="309"/>
      <c r="T13" s="145" t="str">
        <f t="shared" si="23"/>
        <v/>
      </c>
      <c r="U13" s="277" t="e">
        <f t="shared" si="36"/>
        <v>#VALUE!</v>
      </c>
      <c r="V13" s="309"/>
      <c r="W13" s="145" t="str">
        <f t="shared" si="24"/>
        <v/>
      </c>
      <c r="X13" s="277" t="str">
        <f t="shared" si="37"/>
        <v>..</v>
      </c>
      <c r="Y13" s="309"/>
      <c r="Z13" s="145" t="str">
        <f t="shared" si="25"/>
        <v/>
      </c>
      <c r="AA13" s="277" t="str">
        <f t="shared" si="38"/>
        <v>..</v>
      </c>
      <c r="AB13" s="309"/>
      <c r="AC13" s="145" t="str">
        <f t="shared" si="26"/>
        <v/>
      </c>
      <c r="AD13" s="277" t="str">
        <f t="shared" si="39"/>
        <v/>
      </c>
      <c r="AE13" s="309"/>
      <c r="AF13" s="145" t="str">
        <f t="shared" si="27"/>
        <v/>
      </c>
      <c r="AG13" s="277" t="str">
        <f t="shared" si="40"/>
        <v>HB_SL_CMCW_MCL_SM</v>
      </c>
      <c r="AH13" s="73" t="s">
        <v>287</v>
      </c>
      <c r="AI13" s="309"/>
      <c r="AJ13" s="145" t="str">
        <f t="shared" si="28"/>
        <v/>
      </c>
      <c r="AK13" s="277" t="str">
        <f t="shared" si="41"/>
        <v>back to square one</v>
      </c>
      <c r="AL13" s="309"/>
      <c r="AM13" s="145" t="str">
        <f t="shared" si="29"/>
        <v/>
      </c>
      <c r="AN13" s="277" t="str">
        <f t="shared" si="42"/>
        <v>BACK TO SQUARE ONE</v>
      </c>
      <c r="AO13" s="309"/>
      <c r="AP13" s="145" t="str">
        <f t="shared" si="30"/>
        <v/>
      </c>
      <c r="AQ13" s="277" t="str">
        <f t="shared" si="43"/>
        <v>Back To Square One</v>
      </c>
    </row>
    <row r="14" spans="1:43" x14ac:dyDescent="0.25">
      <c r="B14" s="310">
        <v>7</v>
      </c>
      <c r="C14" s="311" t="s">
        <v>183</v>
      </c>
      <c r="D14" s="312"/>
      <c r="E14" s="313" t="str">
        <f t="shared" si="18"/>
        <v/>
      </c>
      <c r="F14" s="314">
        <f t="shared" si="31"/>
        <v>3</v>
      </c>
      <c r="G14" s="312"/>
      <c r="H14" s="313" t="str">
        <f t="shared" si="19"/>
        <v/>
      </c>
      <c r="I14" s="314">
        <f t="shared" si="32"/>
        <v>3</v>
      </c>
      <c r="J14" s="312"/>
      <c r="K14" s="313" t="str">
        <f t="shared" si="20"/>
        <v/>
      </c>
      <c r="L14" s="314">
        <f t="shared" si="33"/>
        <v>3</v>
      </c>
      <c r="M14" s="312"/>
      <c r="N14" s="313" t="str">
        <f t="shared" si="21"/>
        <v/>
      </c>
      <c r="O14" s="314" t="e">
        <f t="shared" si="34"/>
        <v>#VALUE!</v>
      </c>
      <c r="P14" s="312"/>
      <c r="Q14" s="313" t="str">
        <f t="shared" si="22"/>
        <v/>
      </c>
      <c r="R14" s="314" t="e">
        <f t="shared" si="35"/>
        <v>#VALUE!</v>
      </c>
      <c r="S14" s="312"/>
      <c r="T14" s="313" t="str">
        <f t="shared" si="23"/>
        <v/>
      </c>
      <c r="U14" s="314" t="e">
        <f t="shared" si="36"/>
        <v>#VALUE!</v>
      </c>
      <c r="V14" s="312"/>
      <c r="W14" s="313" t="str">
        <f t="shared" si="24"/>
        <v/>
      </c>
      <c r="X14" s="314" t="str">
        <f t="shared" si="37"/>
        <v>..</v>
      </c>
      <c r="Y14" s="312"/>
      <c r="Z14" s="313" t="str">
        <f t="shared" si="25"/>
        <v/>
      </c>
      <c r="AA14" s="314" t="str">
        <f t="shared" si="38"/>
        <v>..</v>
      </c>
      <c r="AB14" s="312"/>
      <c r="AC14" s="313" t="str">
        <f t="shared" si="26"/>
        <v/>
      </c>
      <c r="AD14" s="314" t="str">
        <f t="shared" si="39"/>
        <v/>
      </c>
      <c r="AE14" s="312"/>
      <c r="AF14" s="313" t="str">
        <f t="shared" si="27"/>
        <v/>
      </c>
      <c r="AG14" s="314" t="str">
        <f t="shared" si="40"/>
        <v>HB_CH_DSHFT_QLC_LG</v>
      </c>
      <c r="AH14" s="315" t="s">
        <v>288</v>
      </c>
      <c r="AI14" s="312"/>
      <c r="AJ14" s="313" t="str">
        <f t="shared" si="28"/>
        <v/>
      </c>
      <c r="AK14" s="314" t="str">
        <f t="shared" si="41"/>
        <v>tough it out</v>
      </c>
      <c r="AL14" s="312"/>
      <c r="AM14" s="313" t="str">
        <f t="shared" si="29"/>
        <v/>
      </c>
      <c r="AN14" s="314" t="str">
        <f t="shared" si="42"/>
        <v>TOUGH IT OUT</v>
      </c>
      <c r="AO14" s="312"/>
      <c r="AP14" s="313" t="str">
        <f t="shared" si="30"/>
        <v/>
      </c>
      <c r="AQ14" s="314" t="str">
        <f t="shared" si="43"/>
        <v>Tough It Out</v>
      </c>
    </row>
    <row r="15" spans="1:43" x14ac:dyDescent="0.25">
      <c r="B15" s="141">
        <v>8</v>
      </c>
      <c r="C15" s="142" t="s">
        <v>184</v>
      </c>
      <c r="D15" s="309"/>
      <c r="E15" s="145" t="str">
        <f t="shared" si="18"/>
        <v/>
      </c>
      <c r="F15" s="277">
        <f t="shared" si="31"/>
        <v>3</v>
      </c>
      <c r="G15" s="309"/>
      <c r="H15" s="145" t="str">
        <f t="shared" si="19"/>
        <v/>
      </c>
      <c r="I15" s="277">
        <f t="shared" si="32"/>
        <v>3</v>
      </c>
      <c r="J15" s="309"/>
      <c r="K15" s="145" t="str">
        <f t="shared" si="20"/>
        <v/>
      </c>
      <c r="L15" s="277">
        <f t="shared" si="33"/>
        <v>3</v>
      </c>
      <c r="M15" s="309"/>
      <c r="N15" s="145" t="str">
        <f t="shared" si="21"/>
        <v/>
      </c>
      <c r="O15" s="277" t="e">
        <f t="shared" si="34"/>
        <v>#VALUE!</v>
      </c>
      <c r="P15" s="309"/>
      <c r="Q15" s="145" t="str">
        <f t="shared" si="22"/>
        <v/>
      </c>
      <c r="R15" s="277" t="e">
        <f t="shared" si="35"/>
        <v>#VALUE!</v>
      </c>
      <c r="S15" s="309"/>
      <c r="T15" s="145" t="str">
        <f t="shared" si="23"/>
        <v/>
      </c>
      <c r="U15" s="277" t="e">
        <f t="shared" si="36"/>
        <v>#VALUE!</v>
      </c>
      <c r="V15" s="309"/>
      <c r="W15" s="145" t="str">
        <f t="shared" si="24"/>
        <v/>
      </c>
      <c r="X15" s="277" t="str">
        <f t="shared" si="37"/>
        <v>..</v>
      </c>
      <c r="Y15" s="309"/>
      <c r="Z15" s="145" t="str">
        <f t="shared" si="25"/>
        <v/>
      </c>
      <c r="AA15" s="277" t="str">
        <f t="shared" si="38"/>
        <v>..</v>
      </c>
      <c r="AB15" s="309"/>
      <c r="AC15" s="145" t="str">
        <f t="shared" si="26"/>
        <v/>
      </c>
      <c r="AD15" s="277" t="str">
        <f t="shared" si="39"/>
        <v/>
      </c>
      <c r="AE15" s="309"/>
      <c r="AF15" s="145" t="str">
        <f t="shared" si="27"/>
        <v/>
      </c>
      <c r="AG15" s="277" t="str">
        <f t="shared" si="40"/>
        <v>HB_GY_SL_COAC_GM</v>
      </c>
      <c r="AH15" s="73" t="s">
        <v>289</v>
      </c>
      <c r="AI15" s="309"/>
      <c r="AJ15" s="145" t="str">
        <f t="shared" si="28"/>
        <v/>
      </c>
      <c r="AK15" s="277" t="str">
        <f t="shared" si="41"/>
        <v>quick on the draw</v>
      </c>
      <c r="AL15" s="309"/>
      <c r="AM15" s="145" t="str">
        <f t="shared" si="29"/>
        <v/>
      </c>
      <c r="AN15" s="277" t="str">
        <f t="shared" si="42"/>
        <v>QUICK ON THE DRAW</v>
      </c>
      <c r="AO15" s="309"/>
      <c r="AP15" s="145" t="str">
        <f t="shared" si="30"/>
        <v/>
      </c>
      <c r="AQ15" s="277" t="str">
        <f t="shared" si="43"/>
        <v>Quick On The Draw</v>
      </c>
    </row>
    <row r="16" spans="1:43" x14ac:dyDescent="0.25">
      <c r="B16" s="310">
        <v>9</v>
      </c>
      <c r="C16" s="311" t="s">
        <v>185</v>
      </c>
      <c r="D16" s="312"/>
      <c r="E16" s="313" t="str">
        <f t="shared" si="18"/>
        <v/>
      </c>
      <c r="F16" s="314">
        <f t="shared" si="31"/>
        <v>3</v>
      </c>
      <c r="G16" s="312"/>
      <c r="H16" s="313" t="str">
        <f t="shared" si="19"/>
        <v/>
      </c>
      <c r="I16" s="314">
        <f t="shared" si="32"/>
        <v>3</v>
      </c>
      <c r="J16" s="312"/>
      <c r="K16" s="313" t="str">
        <f t="shared" si="20"/>
        <v/>
      </c>
      <c r="L16" s="314">
        <f t="shared" si="33"/>
        <v>3</v>
      </c>
      <c r="M16" s="312"/>
      <c r="N16" s="313" t="str">
        <f t="shared" si="21"/>
        <v/>
      </c>
      <c r="O16" s="314" t="e">
        <f t="shared" si="34"/>
        <v>#VALUE!</v>
      </c>
      <c r="P16" s="312"/>
      <c r="Q16" s="313" t="str">
        <f t="shared" si="22"/>
        <v/>
      </c>
      <c r="R16" s="314" t="e">
        <f t="shared" si="35"/>
        <v>#VALUE!</v>
      </c>
      <c r="S16" s="312"/>
      <c r="T16" s="313" t="str">
        <f t="shared" si="23"/>
        <v/>
      </c>
      <c r="U16" s="314" t="e">
        <f t="shared" si="36"/>
        <v>#VALUE!</v>
      </c>
      <c r="V16" s="312"/>
      <c r="W16" s="313" t="str">
        <f t="shared" si="24"/>
        <v/>
      </c>
      <c r="X16" s="314" t="str">
        <f t="shared" si="37"/>
        <v>..</v>
      </c>
      <c r="Y16" s="312"/>
      <c r="Z16" s="313" t="str">
        <f t="shared" si="25"/>
        <v/>
      </c>
      <c r="AA16" s="314" t="str">
        <f t="shared" si="38"/>
        <v>..</v>
      </c>
      <c r="AB16" s="312"/>
      <c r="AC16" s="313" t="str">
        <f t="shared" si="26"/>
        <v/>
      </c>
      <c r="AD16" s="314" t="str">
        <f t="shared" si="39"/>
        <v/>
      </c>
      <c r="AE16" s="312"/>
      <c r="AF16" s="313" t="str">
        <f t="shared" si="27"/>
        <v/>
      </c>
      <c r="AG16" s="314" t="str">
        <f t="shared" si="40"/>
        <v>HB_MM_LMCB_MAD_SM</v>
      </c>
      <c r="AH16" s="315" t="s">
        <v>283</v>
      </c>
      <c r="AI16" s="312"/>
      <c r="AJ16" s="313" t="str">
        <f t="shared" si="28"/>
        <v/>
      </c>
      <c r="AK16" s="314" t="str">
        <f t="shared" si="41"/>
        <v>let her rip</v>
      </c>
      <c r="AL16" s="312"/>
      <c r="AM16" s="313" t="str">
        <f t="shared" si="29"/>
        <v/>
      </c>
      <c r="AN16" s="314" t="str">
        <f t="shared" si="42"/>
        <v>LET HER RIP</v>
      </c>
      <c r="AO16" s="312"/>
      <c r="AP16" s="313" t="str">
        <f t="shared" si="30"/>
        <v/>
      </c>
      <c r="AQ16" s="314" t="str">
        <f t="shared" si="43"/>
        <v>Let Her Rip</v>
      </c>
    </row>
    <row r="17" spans="2:43" x14ac:dyDescent="0.25">
      <c r="B17" s="141">
        <v>10</v>
      </c>
      <c r="C17" s="142" t="s">
        <v>186</v>
      </c>
      <c r="D17" s="309"/>
      <c r="E17" s="145" t="str">
        <f t="shared" si="18"/>
        <v/>
      </c>
      <c r="F17" s="277">
        <f t="shared" si="31"/>
        <v>3</v>
      </c>
      <c r="G17" s="309"/>
      <c r="H17" s="145" t="str">
        <f t="shared" si="19"/>
        <v/>
      </c>
      <c r="I17" s="277">
        <f t="shared" si="32"/>
        <v>3</v>
      </c>
      <c r="J17" s="309"/>
      <c r="K17" s="145" t="str">
        <f t="shared" si="20"/>
        <v/>
      </c>
      <c r="L17" s="277">
        <f t="shared" si="33"/>
        <v>3</v>
      </c>
      <c r="M17" s="309"/>
      <c r="N17" s="145" t="str">
        <f t="shared" si="21"/>
        <v/>
      </c>
      <c r="O17" s="277" t="e">
        <f t="shared" si="34"/>
        <v>#VALUE!</v>
      </c>
      <c r="P17" s="309"/>
      <c r="Q17" s="145" t="str">
        <f t="shared" si="22"/>
        <v/>
      </c>
      <c r="R17" s="277" t="e">
        <f t="shared" si="35"/>
        <v>#VALUE!</v>
      </c>
      <c r="S17" s="309"/>
      <c r="T17" s="145" t="str">
        <f t="shared" si="23"/>
        <v/>
      </c>
      <c r="U17" s="277" t="e">
        <f t="shared" si="36"/>
        <v>#VALUE!</v>
      </c>
      <c r="V17" s="309"/>
      <c r="W17" s="145" t="str">
        <f t="shared" si="24"/>
        <v/>
      </c>
      <c r="X17" s="277" t="str">
        <f t="shared" si="37"/>
        <v>..</v>
      </c>
      <c r="Y17" s="309"/>
      <c r="Z17" s="145" t="str">
        <f t="shared" si="25"/>
        <v/>
      </c>
      <c r="AA17" s="277" t="str">
        <f t="shared" si="38"/>
        <v>..</v>
      </c>
      <c r="AB17" s="309"/>
      <c r="AC17" s="145" t="str">
        <f t="shared" si="26"/>
        <v/>
      </c>
      <c r="AD17" s="277" t="str">
        <f t="shared" si="39"/>
        <v/>
      </c>
      <c r="AE17" s="309"/>
      <c r="AF17" s="145" t="str">
        <f t="shared" si="27"/>
        <v/>
      </c>
      <c r="AG17" s="277" t="str">
        <f t="shared" si="40"/>
        <v>HB_SL_CLMCB_CREL_SM</v>
      </c>
      <c r="AH17" s="73" t="s">
        <v>283</v>
      </c>
      <c r="AI17" s="309"/>
      <c r="AJ17" s="145" t="str">
        <f t="shared" si="28"/>
        <v/>
      </c>
      <c r="AK17" s="277" t="str">
        <f t="shared" si="41"/>
        <v>let her rip</v>
      </c>
      <c r="AL17" s="309"/>
      <c r="AM17" s="145" t="str">
        <f t="shared" si="29"/>
        <v/>
      </c>
      <c r="AN17" s="277" t="str">
        <f t="shared" si="42"/>
        <v>LET HER RIP</v>
      </c>
      <c r="AO17" s="309"/>
      <c r="AP17" s="145" t="str">
        <f t="shared" si="30"/>
        <v/>
      </c>
      <c r="AQ17" s="277" t="str">
        <f t="shared" si="43"/>
        <v>Let Her Rip</v>
      </c>
    </row>
    <row r="18" spans="2:43" x14ac:dyDescent="0.25">
      <c r="B18" s="310">
        <v>11</v>
      </c>
      <c r="C18" s="311" t="s">
        <v>187</v>
      </c>
      <c r="D18" s="312"/>
      <c r="E18" s="313" t="str">
        <f t="shared" si="18"/>
        <v/>
      </c>
      <c r="F18" s="316">
        <f t="shared" si="31"/>
        <v>3</v>
      </c>
      <c r="G18" s="312"/>
      <c r="H18" s="313" t="str">
        <f t="shared" si="19"/>
        <v/>
      </c>
      <c r="I18" s="316">
        <f t="shared" si="32"/>
        <v>3</v>
      </c>
      <c r="J18" s="312"/>
      <c r="K18" s="313" t="str">
        <f t="shared" si="20"/>
        <v/>
      </c>
      <c r="L18" s="314">
        <f t="shared" si="33"/>
        <v>3</v>
      </c>
      <c r="M18" s="312"/>
      <c r="N18" s="313" t="str">
        <f t="shared" si="21"/>
        <v/>
      </c>
      <c r="O18" s="314" t="e">
        <f t="shared" si="34"/>
        <v>#VALUE!</v>
      </c>
      <c r="P18" s="312"/>
      <c r="Q18" s="313" t="str">
        <f t="shared" si="22"/>
        <v/>
      </c>
      <c r="R18" s="314" t="e">
        <f t="shared" si="35"/>
        <v>#VALUE!</v>
      </c>
      <c r="S18" s="312"/>
      <c r="T18" s="313" t="str">
        <f t="shared" si="23"/>
        <v/>
      </c>
      <c r="U18" s="314" t="e">
        <f t="shared" si="36"/>
        <v>#VALUE!</v>
      </c>
      <c r="V18" s="312"/>
      <c r="W18" s="313" t="str">
        <f t="shared" si="24"/>
        <v/>
      </c>
      <c r="X18" s="314" t="str">
        <f t="shared" si="37"/>
        <v>..</v>
      </c>
      <c r="Y18" s="312"/>
      <c r="Z18" s="313" t="str">
        <f t="shared" si="25"/>
        <v/>
      </c>
      <c r="AA18" s="314" t="str">
        <f t="shared" si="38"/>
        <v>..</v>
      </c>
      <c r="AB18" s="312"/>
      <c r="AC18" s="313" t="str">
        <f t="shared" si="26"/>
        <v/>
      </c>
      <c r="AD18" s="314" t="str">
        <f t="shared" si="39"/>
        <v/>
      </c>
      <c r="AE18" s="312"/>
      <c r="AF18" s="313" t="str">
        <f t="shared" si="27"/>
        <v/>
      </c>
      <c r="AG18" s="314" t="str">
        <f t="shared" si="40"/>
        <v>HB_LV_LICK_MV_PM</v>
      </c>
      <c r="AH18" s="315" t="s">
        <v>287</v>
      </c>
      <c r="AI18" s="312"/>
      <c r="AJ18" s="313" t="str">
        <f t="shared" si="28"/>
        <v/>
      </c>
      <c r="AK18" s="314" t="str">
        <f t="shared" si="41"/>
        <v>back to square one</v>
      </c>
      <c r="AL18" s="312"/>
      <c r="AM18" s="313" t="str">
        <f t="shared" si="29"/>
        <v/>
      </c>
      <c r="AN18" s="314" t="str">
        <f t="shared" si="42"/>
        <v>BACK TO SQUARE ONE</v>
      </c>
      <c r="AO18" s="312"/>
      <c r="AP18" s="313" t="str">
        <f t="shared" si="30"/>
        <v/>
      </c>
      <c r="AQ18" s="314" t="str">
        <f t="shared" si="43"/>
        <v>Back To Square One</v>
      </c>
    </row>
    <row r="19" spans="2:43" x14ac:dyDescent="0.25">
      <c r="B19" s="141">
        <v>12</v>
      </c>
      <c r="C19" s="142" t="s">
        <v>188</v>
      </c>
      <c r="D19" s="309"/>
      <c r="E19" s="145" t="str">
        <f t="shared" si="18"/>
        <v/>
      </c>
      <c r="F19" s="317">
        <f t="shared" si="31"/>
        <v>3</v>
      </c>
      <c r="G19" s="309"/>
      <c r="H19" s="145" t="str">
        <f t="shared" si="19"/>
        <v/>
      </c>
      <c r="I19" s="317">
        <f t="shared" si="32"/>
        <v>3</v>
      </c>
      <c r="J19" s="309"/>
      <c r="K19" s="145" t="str">
        <f t="shared" si="20"/>
        <v/>
      </c>
      <c r="L19" s="277">
        <f t="shared" si="33"/>
        <v>3</v>
      </c>
      <c r="M19" s="309"/>
      <c r="N19" s="145" t="str">
        <f t="shared" si="21"/>
        <v/>
      </c>
      <c r="O19" s="277" t="e">
        <f t="shared" si="34"/>
        <v>#VALUE!</v>
      </c>
      <c r="P19" s="309"/>
      <c r="Q19" s="145" t="str">
        <f t="shared" si="22"/>
        <v/>
      </c>
      <c r="R19" s="277" t="e">
        <f t="shared" si="35"/>
        <v>#VALUE!</v>
      </c>
      <c r="S19" s="309"/>
      <c r="T19" s="145" t="str">
        <f t="shared" si="23"/>
        <v/>
      </c>
      <c r="U19" s="277" t="e">
        <f t="shared" si="36"/>
        <v>#VALUE!</v>
      </c>
      <c r="V19" s="309"/>
      <c r="W19" s="145" t="str">
        <f t="shared" si="24"/>
        <v/>
      </c>
      <c r="X19" s="277" t="str">
        <f t="shared" si="37"/>
        <v>..</v>
      </c>
      <c r="Y19" s="309"/>
      <c r="Z19" s="145" t="str">
        <f t="shared" si="25"/>
        <v/>
      </c>
      <c r="AA19" s="277" t="str">
        <f t="shared" si="38"/>
        <v>..</v>
      </c>
      <c r="AB19" s="309"/>
      <c r="AC19" s="145" t="str">
        <f t="shared" si="26"/>
        <v/>
      </c>
      <c r="AD19" s="277" t="str">
        <f t="shared" si="39"/>
        <v/>
      </c>
      <c r="AE19" s="309"/>
      <c r="AF19" s="145" t="str">
        <f t="shared" si="27"/>
        <v/>
      </c>
      <c r="AG19" s="277" t="str">
        <f t="shared" si="40"/>
        <v>HB_GC_DBTH_CBLE_LG</v>
      </c>
      <c r="AH19" s="73" t="s">
        <v>288</v>
      </c>
      <c r="AI19" s="309"/>
      <c r="AJ19" s="145" t="str">
        <f t="shared" si="28"/>
        <v/>
      </c>
      <c r="AK19" s="277" t="str">
        <f t="shared" si="41"/>
        <v>tough it out</v>
      </c>
      <c r="AL19" s="309"/>
      <c r="AM19" s="145" t="str">
        <f t="shared" si="29"/>
        <v/>
      </c>
      <c r="AN19" s="277" t="str">
        <f t="shared" si="42"/>
        <v>TOUGH IT OUT</v>
      </c>
      <c r="AO19" s="309"/>
      <c r="AP19" s="145" t="str">
        <f t="shared" si="30"/>
        <v/>
      </c>
      <c r="AQ19" s="277" t="str">
        <f t="shared" si="43"/>
        <v>Tough It Out</v>
      </c>
    </row>
    <row r="20" spans="2:43" x14ac:dyDescent="0.25">
      <c r="B20" s="310">
        <v>13</v>
      </c>
      <c r="C20" s="311" t="s">
        <v>189</v>
      </c>
      <c r="D20" s="312"/>
      <c r="E20" s="313" t="str">
        <f t="shared" si="18"/>
        <v/>
      </c>
      <c r="F20" s="316">
        <f t="shared" si="31"/>
        <v>3</v>
      </c>
      <c r="G20" s="312"/>
      <c r="H20" s="313" t="str">
        <f t="shared" si="19"/>
        <v/>
      </c>
      <c r="I20" s="316">
        <f t="shared" si="32"/>
        <v>3</v>
      </c>
      <c r="J20" s="312"/>
      <c r="K20" s="313" t="str">
        <f t="shared" si="20"/>
        <v/>
      </c>
      <c r="L20" s="314">
        <f t="shared" si="33"/>
        <v>3</v>
      </c>
      <c r="M20" s="312"/>
      <c r="N20" s="313" t="str">
        <f t="shared" si="21"/>
        <v/>
      </c>
      <c r="O20" s="314" t="e">
        <f t="shared" si="34"/>
        <v>#VALUE!</v>
      </c>
      <c r="P20" s="312"/>
      <c r="Q20" s="313" t="str">
        <f t="shared" si="22"/>
        <v/>
      </c>
      <c r="R20" s="314" t="e">
        <f t="shared" si="35"/>
        <v>#VALUE!</v>
      </c>
      <c r="S20" s="312"/>
      <c r="T20" s="313" t="str">
        <f t="shared" si="23"/>
        <v/>
      </c>
      <c r="U20" s="314" t="e">
        <f t="shared" si="36"/>
        <v>#VALUE!</v>
      </c>
      <c r="V20" s="312"/>
      <c r="W20" s="313" t="str">
        <f t="shared" si="24"/>
        <v/>
      </c>
      <c r="X20" s="314" t="str">
        <f t="shared" si="37"/>
        <v>..</v>
      </c>
      <c r="Y20" s="312"/>
      <c r="Z20" s="313" t="str">
        <f t="shared" si="25"/>
        <v/>
      </c>
      <c r="AA20" s="314" t="str">
        <f t="shared" si="38"/>
        <v>..</v>
      </c>
      <c r="AB20" s="312"/>
      <c r="AC20" s="313" t="str">
        <f t="shared" si="26"/>
        <v/>
      </c>
      <c r="AD20" s="314" t="str">
        <f t="shared" si="39"/>
        <v/>
      </c>
      <c r="AE20" s="312"/>
      <c r="AF20" s="313" t="str">
        <f t="shared" si="27"/>
        <v/>
      </c>
      <c r="AG20" s="314" t="str">
        <f t="shared" si="40"/>
        <v>HB_LV_WEPO_LEMC</v>
      </c>
      <c r="AH20" s="315" t="s">
        <v>287</v>
      </c>
      <c r="AI20" s="312"/>
      <c r="AJ20" s="313" t="str">
        <f t="shared" si="28"/>
        <v/>
      </c>
      <c r="AK20" s="314" t="str">
        <f t="shared" si="41"/>
        <v>back to square one</v>
      </c>
      <c r="AL20" s="312"/>
      <c r="AM20" s="313" t="str">
        <f t="shared" si="29"/>
        <v/>
      </c>
      <c r="AN20" s="314" t="str">
        <f t="shared" si="42"/>
        <v>BACK TO SQUARE ONE</v>
      </c>
      <c r="AO20" s="312"/>
      <c r="AP20" s="313" t="str">
        <f t="shared" si="30"/>
        <v/>
      </c>
      <c r="AQ20" s="314" t="str">
        <f t="shared" si="43"/>
        <v>Back To Square One</v>
      </c>
    </row>
    <row r="21" spans="2:43" x14ac:dyDescent="0.25">
      <c r="B21" s="141">
        <v>14</v>
      </c>
      <c r="C21" s="142" t="s">
        <v>190</v>
      </c>
      <c r="D21" s="309"/>
      <c r="E21" s="145" t="str">
        <f t="shared" si="18"/>
        <v/>
      </c>
      <c r="F21" s="317">
        <f t="shared" si="31"/>
        <v>3</v>
      </c>
      <c r="G21" s="309"/>
      <c r="H21" s="145" t="str">
        <f t="shared" si="19"/>
        <v/>
      </c>
      <c r="I21" s="317">
        <f t="shared" si="32"/>
        <v>3</v>
      </c>
      <c r="J21" s="309"/>
      <c r="K21" s="145" t="str">
        <f t="shared" si="20"/>
        <v/>
      </c>
      <c r="L21" s="277">
        <f t="shared" si="33"/>
        <v>3</v>
      </c>
      <c r="M21" s="309"/>
      <c r="N21" s="145" t="str">
        <f t="shared" si="21"/>
        <v/>
      </c>
      <c r="O21" s="277" t="e">
        <f t="shared" si="34"/>
        <v>#VALUE!</v>
      </c>
      <c r="P21" s="309"/>
      <c r="Q21" s="145" t="str">
        <f t="shared" si="22"/>
        <v/>
      </c>
      <c r="R21" s="277" t="e">
        <f t="shared" si="35"/>
        <v>#VALUE!</v>
      </c>
      <c r="S21" s="309"/>
      <c r="T21" s="145" t="str">
        <f t="shared" si="23"/>
        <v/>
      </c>
      <c r="U21" s="277" t="e">
        <f t="shared" si="36"/>
        <v>#VALUE!</v>
      </c>
      <c r="V21" s="309"/>
      <c r="W21" s="145" t="str">
        <f t="shared" si="24"/>
        <v/>
      </c>
      <c r="X21" s="277" t="str">
        <f t="shared" si="37"/>
        <v>..</v>
      </c>
      <c r="Y21" s="309"/>
      <c r="Z21" s="145" t="str">
        <f t="shared" si="25"/>
        <v/>
      </c>
      <c r="AA21" s="277" t="str">
        <f t="shared" si="38"/>
        <v>..</v>
      </c>
      <c r="AB21" s="309"/>
      <c r="AC21" s="145" t="str">
        <f t="shared" si="26"/>
        <v/>
      </c>
      <c r="AD21" s="277" t="str">
        <f t="shared" si="39"/>
        <v/>
      </c>
      <c r="AE21" s="309"/>
      <c r="AF21" s="145" t="str">
        <f t="shared" si="27"/>
        <v/>
      </c>
      <c r="AG21" s="277" t="str">
        <f t="shared" si="40"/>
        <v>HB_VA_SPFP_QLE_SM</v>
      </c>
      <c r="AH21" s="73" t="s">
        <v>288</v>
      </c>
      <c r="AI21" s="309"/>
      <c r="AJ21" s="145" t="str">
        <f t="shared" si="28"/>
        <v/>
      </c>
      <c r="AK21" s="277" t="str">
        <f t="shared" si="41"/>
        <v>tough it out</v>
      </c>
      <c r="AL21" s="309"/>
      <c r="AM21" s="145" t="str">
        <f t="shared" si="29"/>
        <v/>
      </c>
      <c r="AN21" s="277" t="str">
        <f t="shared" si="42"/>
        <v>TOUGH IT OUT</v>
      </c>
      <c r="AO21" s="309"/>
      <c r="AP21" s="145" t="str">
        <f t="shared" si="30"/>
        <v/>
      </c>
      <c r="AQ21" s="277" t="str">
        <f t="shared" si="43"/>
        <v>Tough It Out</v>
      </c>
    </row>
    <row r="22" spans="2:43" x14ac:dyDescent="0.25">
      <c r="B22" s="310">
        <v>15</v>
      </c>
      <c r="C22" s="311" t="s">
        <v>191</v>
      </c>
      <c r="D22" s="312"/>
      <c r="E22" s="313" t="str">
        <f t="shared" si="18"/>
        <v/>
      </c>
      <c r="F22" s="316">
        <f t="shared" si="31"/>
        <v>3</v>
      </c>
      <c r="G22" s="312"/>
      <c r="H22" s="313" t="str">
        <f t="shared" si="19"/>
        <v/>
      </c>
      <c r="I22" s="316">
        <f t="shared" si="32"/>
        <v>3</v>
      </c>
      <c r="J22" s="312"/>
      <c r="K22" s="313" t="str">
        <f t="shared" si="20"/>
        <v/>
      </c>
      <c r="L22" s="314">
        <f t="shared" si="33"/>
        <v>3</v>
      </c>
      <c r="M22" s="312"/>
      <c r="N22" s="313" t="str">
        <f t="shared" si="21"/>
        <v/>
      </c>
      <c r="O22" s="314" t="e">
        <f t="shared" si="34"/>
        <v>#VALUE!</v>
      </c>
      <c r="P22" s="312"/>
      <c r="Q22" s="313" t="str">
        <f t="shared" si="22"/>
        <v/>
      </c>
      <c r="R22" s="314" t="e">
        <f t="shared" si="35"/>
        <v>#VALUE!</v>
      </c>
      <c r="S22" s="312"/>
      <c r="T22" s="313" t="str">
        <f t="shared" si="23"/>
        <v/>
      </c>
      <c r="U22" s="314" t="e">
        <f t="shared" si="36"/>
        <v>#VALUE!</v>
      </c>
      <c r="V22" s="312"/>
      <c r="W22" s="313" t="str">
        <f t="shared" si="24"/>
        <v/>
      </c>
      <c r="X22" s="314" t="str">
        <f t="shared" si="37"/>
        <v>..</v>
      </c>
      <c r="Y22" s="312"/>
      <c r="Z22" s="313" t="str">
        <f t="shared" si="25"/>
        <v/>
      </c>
      <c r="AA22" s="314" t="str">
        <f t="shared" si="38"/>
        <v>..</v>
      </c>
      <c r="AB22" s="312"/>
      <c r="AC22" s="313" t="str">
        <f t="shared" si="26"/>
        <v/>
      </c>
      <c r="AD22" s="314" t="str">
        <f t="shared" si="39"/>
        <v/>
      </c>
      <c r="AE22" s="312"/>
      <c r="AF22" s="313" t="str">
        <f t="shared" si="27"/>
        <v/>
      </c>
      <c r="AG22" s="314" t="str">
        <f t="shared" si="40"/>
        <v>AC_GC_SCW_LE</v>
      </c>
      <c r="AH22" s="315" t="s">
        <v>285</v>
      </c>
      <c r="AI22" s="312"/>
      <c r="AJ22" s="313" t="str">
        <f t="shared" si="28"/>
        <v/>
      </c>
      <c r="AK22" s="314" t="str">
        <f t="shared" si="41"/>
        <v>a guinea pig</v>
      </c>
      <c r="AL22" s="312"/>
      <c r="AM22" s="313" t="str">
        <f t="shared" si="29"/>
        <v/>
      </c>
      <c r="AN22" s="314" t="str">
        <f t="shared" si="42"/>
        <v>A GUINEA PIG</v>
      </c>
      <c r="AO22" s="312"/>
      <c r="AP22" s="313" t="str">
        <f t="shared" si="30"/>
        <v/>
      </c>
      <c r="AQ22" s="314" t="str">
        <f t="shared" si="43"/>
        <v>A Guinea Pig</v>
      </c>
    </row>
    <row r="23" spans="2:43" x14ac:dyDescent="0.25">
      <c r="B23" s="141">
        <v>16</v>
      </c>
      <c r="C23" s="142" t="s">
        <v>192</v>
      </c>
      <c r="D23" s="309"/>
      <c r="E23" s="145" t="str">
        <f t="shared" si="18"/>
        <v/>
      </c>
      <c r="F23" s="317">
        <f t="shared" si="31"/>
        <v>3</v>
      </c>
      <c r="G23" s="309"/>
      <c r="H23" s="145" t="str">
        <f t="shared" si="19"/>
        <v/>
      </c>
      <c r="I23" s="317">
        <f t="shared" si="32"/>
        <v>3</v>
      </c>
      <c r="J23" s="309"/>
      <c r="K23" s="145" t="str">
        <f t="shared" si="20"/>
        <v/>
      </c>
      <c r="L23" s="277">
        <f t="shared" si="33"/>
        <v>3</v>
      </c>
      <c r="M23" s="309"/>
      <c r="N23" s="145" t="str">
        <f t="shared" si="21"/>
        <v/>
      </c>
      <c r="O23" s="277" t="e">
        <f t="shared" si="34"/>
        <v>#VALUE!</v>
      </c>
      <c r="P23" s="309"/>
      <c r="Q23" s="145" t="str">
        <f t="shared" si="22"/>
        <v/>
      </c>
      <c r="R23" s="277" t="e">
        <f t="shared" si="35"/>
        <v>#VALUE!</v>
      </c>
      <c r="S23" s="309"/>
      <c r="T23" s="145" t="str">
        <f t="shared" si="23"/>
        <v/>
      </c>
      <c r="U23" s="277" t="e">
        <f t="shared" si="36"/>
        <v>#VALUE!</v>
      </c>
      <c r="V23" s="309"/>
      <c r="W23" s="145" t="str">
        <f t="shared" si="24"/>
        <v/>
      </c>
      <c r="X23" s="277" t="str">
        <f t="shared" si="37"/>
        <v>..</v>
      </c>
      <c r="Y23" s="309"/>
      <c r="Z23" s="145" t="str">
        <f t="shared" si="25"/>
        <v/>
      </c>
      <c r="AA23" s="277" t="str">
        <f t="shared" si="38"/>
        <v>..</v>
      </c>
      <c r="AB23" s="309"/>
      <c r="AC23" s="145" t="str">
        <f t="shared" si="26"/>
        <v/>
      </c>
      <c r="AD23" s="277" t="str">
        <f t="shared" si="39"/>
        <v/>
      </c>
      <c r="AE23" s="309"/>
      <c r="AF23" s="145" t="str">
        <f t="shared" si="27"/>
        <v/>
      </c>
      <c r="AG23" s="277" t="str">
        <f t="shared" si="40"/>
        <v>AC_CH_ZAWA_QULA_LO</v>
      </c>
      <c r="AH23" s="73" t="s">
        <v>285</v>
      </c>
      <c r="AI23" s="309"/>
      <c r="AJ23" s="145" t="str">
        <f t="shared" si="28"/>
        <v/>
      </c>
      <c r="AK23" s="277" t="str">
        <f t="shared" si="41"/>
        <v>a guinea pig</v>
      </c>
      <c r="AL23" s="309"/>
      <c r="AM23" s="145" t="str">
        <f t="shared" si="29"/>
        <v/>
      </c>
      <c r="AN23" s="277" t="str">
        <f t="shared" si="42"/>
        <v>A GUINEA PIG</v>
      </c>
      <c r="AO23" s="309"/>
      <c r="AP23" s="145" t="str">
        <f t="shared" si="30"/>
        <v/>
      </c>
      <c r="AQ23" s="277" t="str">
        <f t="shared" si="43"/>
        <v>A Guinea Pig</v>
      </c>
    </row>
    <row r="24" spans="2:43" x14ac:dyDescent="0.25">
      <c r="B24" s="310">
        <v>17</v>
      </c>
      <c r="C24" s="311" t="s">
        <v>193</v>
      </c>
      <c r="D24" s="312"/>
      <c r="E24" s="313" t="str">
        <f t="shared" si="18"/>
        <v/>
      </c>
      <c r="F24" s="316">
        <f t="shared" si="31"/>
        <v>3</v>
      </c>
      <c r="G24" s="312"/>
      <c r="H24" s="313" t="str">
        <f t="shared" si="19"/>
        <v/>
      </c>
      <c r="I24" s="316">
        <f t="shared" si="32"/>
        <v>3</v>
      </c>
      <c r="J24" s="312"/>
      <c r="K24" s="313" t="str">
        <f t="shared" si="20"/>
        <v/>
      </c>
      <c r="L24" s="314">
        <f t="shared" si="33"/>
        <v>3</v>
      </c>
      <c r="M24" s="312"/>
      <c r="N24" s="313" t="str">
        <f t="shared" si="21"/>
        <v/>
      </c>
      <c r="O24" s="314" t="e">
        <f t="shared" si="34"/>
        <v>#VALUE!</v>
      </c>
      <c r="P24" s="312"/>
      <c r="Q24" s="313" t="str">
        <f t="shared" si="22"/>
        <v/>
      </c>
      <c r="R24" s="314" t="e">
        <f t="shared" si="35"/>
        <v>#VALUE!</v>
      </c>
      <c r="S24" s="312"/>
      <c r="T24" s="313" t="str">
        <f t="shared" si="23"/>
        <v/>
      </c>
      <c r="U24" s="314" t="e">
        <f t="shared" si="36"/>
        <v>#VALUE!</v>
      </c>
      <c r="V24" s="312"/>
      <c r="W24" s="313" t="str">
        <f t="shared" si="24"/>
        <v/>
      </c>
      <c r="X24" s="314" t="str">
        <f t="shared" si="37"/>
        <v>..</v>
      </c>
      <c r="Y24" s="312"/>
      <c r="Z24" s="313" t="str">
        <f t="shared" si="25"/>
        <v/>
      </c>
      <c r="AA24" s="314" t="str">
        <f t="shared" si="38"/>
        <v>..</v>
      </c>
      <c r="AB24" s="312"/>
      <c r="AC24" s="313" t="str">
        <f t="shared" si="26"/>
        <v/>
      </c>
      <c r="AD24" s="314" t="str">
        <f t="shared" si="39"/>
        <v/>
      </c>
      <c r="AE24" s="312"/>
      <c r="AF24" s="313" t="str">
        <f t="shared" si="27"/>
        <v/>
      </c>
      <c r="AG24" s="314" t="str">
        <f t="shared" si="40"/>
        <v>AC_CH_LYWA_QULA_LO</v>
      </c>
      <c r="AH24" s="315" t="s">
        <v>285</v>
      </c>
      <c r="AI24" s="312"/>
      <c r="AJ24" s="313" t="str">
        <f t="shared" si="28"/>
        <v/>
      </c>
      <c r="AK24" s="314" t="str">
        <f t="shared" si="41"/>
        <v>a guinea pig</v>
      </c>
      <c r="AL24" s="312"/>
      <c r="AM24" s="313" t="str">
        <f t="shared" si="29"/>
        <v/>
      </c>
      <c r="AN24" s="314" t="str">
        <f t="shared" si="42"/>
        <v>A GUINEA PIG</v>
      </c>
      <c r="AO24" s="312"/>
      <c r="AP24" s="313" t="str">
        <f t="shared" si="30"/>
        <v/>
      </c>
      <c r="AQ24" s="314" t="str">
        <f t="shared" si="43"/>
        <v>A Guinea Pig</v>
      </c>
    </row>
    <row r="25" spans="2:43" x14ac:dyDescent="0.25">
      <c r="B25" s="141">
        <v>18</v>
      </c>
      <c r="C25" s="142" t="s">
        <v>194</v>
      </c>
      <c r="D25" s="309"/>
      <c r="E25" s="145" t="str">
        <f t="shared" si="18"/>
        <v/>
      </c>
      <c r="F25" s="317">
        <f t="shared" si="31"/>
        <v>3</v>
      </c>
      <c r="G25" s="309"/>
      <c r="H25" s="145" t="str">
        <f t="shared" si="19"/>
        <v/>
      </c>
      <c r="I25" s="317">
        <f t="shared" si="32"/>
        <v>3</v>
      </c>
      <c r="J25" s="309"/>
      <c r="K25" s="145" t="str">
        <f t="shared" si="20"/>
        <v/>
      </c>
      <c r="L25" s="277">
        <f t="shared" si="33"/>
        <v>3</v>
      </c>
      <c r="M25" s="309"/>
      <c r="N25" s="145" t="str">
        <f t="shared" si="21"/>
        <v/>
      </c>
      <c r="O25" s="277" t="e">
        <f t="shared" si="34"/>
        <v>#VALUE!</v>
      </c>
      <c r="P25" s="309"/>
      <c r="Q25" s="145" t="str">
        <f t="shared" si="22"/>
        <v/>
      </c>
      <c r="R25" s="277" t="e">
        <f t="shared" si="35"/>
        <v>#VALUE!</v>
      </c>
      <c r="S25" s="309"/>
      <c r="T25" s="145" t="str">
        <f t="shared" si="23"/>
        <v/>
      </c>
      <c r="U25" s="277" t="e">
        <f t="shared" si="36"/>
        <v>#VALUE!</v>
      </c>
      <c r="V25" s="309"/>
      <c r="W25" s="145" t="str">
        <f t="shared" si="24"/>
        <v/>
      </c>
      <c r="X25" s="277" t="str">
        <f t="shared" si="37"/>
        <v>..</v>
      </c>
      <c r="Y25" s="309"/>
      <c r="Z25" s="145" t="str">
        <f t="shared" si="25"/>
        <v/>
      </c>
      <c r="AA25" s="277" t="str">
        <f t="shared" si="38"/>
        <v>..</v>
      </c>
      <c r="AB25" s="309"/>
      <c r="AC25" s="145" t="str">
        <f t="shared" si="26"/>
        <v/>
      </c>
      <c r="AD25" s="277" t="str">
        <f t="shared" si="39"/>
        <v/>
      </c>
      <c r="AE25" s="309"/>
      <c r="AF25" s="145" t="str">
        <f t="shared" si="27"/>
        <v/>
      </c>
      <c r="AG25" s="277" t="str">
        <f t="shared" si="40"/>
        <v>HB_LV_FELP_EL</v>
      </c>
      <c r="AH25" s="73" t="s">
        <v>283</v>
      </c>
      <c r="AI25" s="309"/>
      <c r="AJ25" s="145" t="str">
        <f t="shared" si="28"/>
        <v/>
      </c>
      <c r="AK25" s="277" t="str">
        <f t="shared" si="41"/>
        <v>let her rip</v>
      </c>
      <c r="AL25" s="309"/>
      <c r="AM25" s="145" t="str">
        <f t="shared" si="29"/>
        <v/>
      </c>
      <c r="AN25" s="277" t="str">
        <f t="shared" si="42"/>
        <v>LET HER RIP</v>
      </c>
      <c r="AO25" s="309"/>
      <c r="AP25" s="145" t="str">
        <f t="shared" si="30"/>
        <v/>
      </c>
      <c r="AQ25" s="277" t="str">
        <f t="shared" si="43"/>
        <v>Let Her Rip</v>
      </c>
    </row>
    <row r="26" spans="2:43" x14ac:dyDescent="0.25">
      <c r="B26" s="310">
        <v>19</v>
      </c>
      <c r="C26" s="311" t="s">
        <v>195</v>
      </c>
      <c r="D26" s="312"/>
      <c r="E26" s="313" t="str">
        <f t="shared" si="18"/>
        <v/>
      </c>
      <c r="F26" s="316">
        <f t="shared" si="31"/>
        <v>3</v>
      </c>
      <c r="G26" s="312"/>
      <c r="H26" s="313" t="str">
        <f t="shared" si="19"/>
        <v/>
      </c>
      <c r="I26" s="316">
        <f t="shared" si="32"/>
        <v>3</v>
      </c>
      <c r="J26" s="312"/>
      <c r="K26" s="313" t="str">
        <f t="shared" si="20"/>
        <v/>
      </c>
      <c r="L26" s="314">
        <f t="shared" si="33"/>
        <v>3</v>
      </c>
      <c r="M26" s="312"/>
      <c r="N26" s="313" t="str">
        <f t="shared" si="21"/>
        <v/>
      </c>
      <c r="O26" s="314" t="e">
        <f t="shared" si="34"/>
        <v>#VALUE!</v>
      </c>
      <c r="P26" s="312"/>
      <c r="Q26" s="313" t="str">
        <f t="shared" si="22"/>
        <v/>
      </c>
      <c r="R26" s="314" t="e">
        <f t="shared" si="35"/>
        <v>#VALUE!</v>
      </c>
      <c r="S26" s="312"/>
      <c r="T26" s="313" t="str">
        <f t="shared" si="23"/>
        <v/>
      </c>
      <c r="U26" s="314" t="e">
        <f t="shared" si="36"/>
        <v>#VALUE!</v>
      </c>
      <c r="V26" s="312"/>
      <c r="W26" s="313" t="str">
        <f t="shared" si="24"/>
        <v/>
      </c>
      <c r="X26" s="314" t="str">
        <f t="shared" si="37"/>
        <v>..</v>
      </c>
      <c r="Y26" s="312"/>
      <c r="Z26" s="313" t="str">
        <f t="shared" si="25"/>
        <v/>
      </c>
      <c r="AA26" s="314" t="str">
        <f t="shared" si="38"/>
        <v>..</v>
      </c>
      <c r="AB26" s="312"/>
      <c r="AC26" s="313" t="str">
        <f t="shared" si="26"/>
        <v/>
      </c>
      <c r="AD26" s="314" t="str">
        <f t="shared" si="39"/>
        <v/>
      </c>
      <c r="AE26" s="312"/>
      <c r="AF26" s="313" t="str">
        <f t="shared" si="27"/>
        <v/>
      </c>
      <c r="AG26" s="314" t="str">
        <f t="shared" si="40"/>
        <v>AC_CH_LYWA_QCA</v>
      </c>
      <c r="AH26" s="315" t="s">
        <v>284</v>
      </c>
      <c r="AI26" s="312"/>
      <c r="AJ26" s="313" t="str">
        <f t="shared" si="28"/>
        <v/>
      </c>
      <c r="AK26" s="314" t="str">
        <f t="shared" si="41"/>
        <v>a lone wolf</v>
      </c>
      <c r="AL26" s="312"/>
      <c r="AM26" s="313" t="str">
        <f t="shared" si="29"/>
        <v/>
      </c>
      <c r="AN26" s="314" t="str">
        <f t="shared" si="42"/>
        <v>A LONE WOLF</v>
      </c>
      <c r="AO26" s="312"/>
      <c r="AP26" s="313" t="str">
        <f t="shared" si="30"/>
        <v/>
      </c>
      <c r="AQ26" s="314" t="str">
        <f t="shared" si="43"/>
        <v>A Lone Wolf</v>
      </c>
    </row>
    <row r="27" spans="2:43" x14ac:dyDescent="0.25">
      <c r="B27" s="141">
        <v>20</v>
      </c>
      <c r="C27" s="142" t="s">
        <v>196</v>
      </c>
      <c r="D27" s="309"/>
      <c r="E27" s="145" t="str">
        <f t="shared" si="18"/>
        <v/>
      </c>
      <c r="F27" s="317">
        <f t="shared" si="31"/>
        <v>3</v>
      </c>
      <c r="G27" s="309"/>
      <c r="H27" s="145" t="str">
        <f t="shared" si="19"/>
        <v/>
      </c>
      <c r="I27" s="317">
        <f t="shared" si="32"/>
        <v>3</v>
      </c>
      <c r="J27" s="309"/>
      <c r="K27" s="145" t="str">
        <f t="shared" si="20"/>
        <v/>
      </c>
      <c r="L27" s="277">
        <f t="shared" si="33"/>
        <v>3</v>
      </c>
      <c r="M27" s="309"/>
      <c r="N27" s="145" t="str">
        <f t="shared" si="21"/>
        <v/>
      </c>
      <c r="O27" s="277" t="e">
        <f t="shared" si="34"/>
        <v>#VALUE!</v>
      </c>
      <c r="P27" s="309"/>
      <c r="Q27" s="145" t="str">
        <f t="shared" si="22"/>
        <v/>
      </c>
      <c r="R27" s="277" t="e">
        <f t="shared" si="35"/>
        <v>#VALUE!</v>
      </c>
      <c r="S27" s="309"/>
      <c r="T27" s="145" t="str">
        <f t="shared" si="23"/>
        <v/>
      </c>
      <c r="U27" s="277" t="e">
        <f t="shared" si="36"/>
        <v>#VALUE!</v>
      </c>
      <c r="V27" s="309"/>
      <c r="W27" s="145" t="str">
        <f t="shared" si="24"/>
        <v/>
      </c>
      <c r="X27" s="277" t="str">
        <f t="shared" si="37"/>
        <v>..</v>
      </c>
      <c r="Y27" s="309"/>
      <c r="Z27" s="145" t="str">
        <f t="shared" si="25"/>
        <v/>
      </c>
      <c r="AA27" s="277" t="str">
        <f t="shared" si="38"/>
        <v>..</v>
      </c>
      <c r="AB27" s="309"/>
      <c r="AC27" s="145" t="str">
        <f t="shared" si="26"/>
        <v/>
      </c>
      <c r="AD27" s="277" t="str">
        <f t="shared" si="39"/>
        <v/>
      </c>
      <c r="AE27" s="309"/>
      <c r="AF27" s="145" t="str">
        <f t="shared" si="27"/>
        <v/>
      </c>
      <c r="AG27" s="277" t="str">
        <f t="shared" si="40"/>
        <v>HB_GC_DYS_ABCC_SM</v>
      </c>
      <c r="AH27" s="73" t="s">
        <v>285</v>
      </c>
      <c r="AI27" s="309"/>
      <c r="AJ27" s="145" t="str">
        <f t="shared" si="28"/>
        <v/>
      </c>
      <c r="AK27" s="277" t="str">
        <f t="shared" si="41"/>
        <v>a guinea pig</v>
      </c>
      <c r="AL27" s="309"/>
      <c r="AM27" s="145" t="str">
        <f t="shared" si="29"/>
        <v/>
      </c>
      <c r="AN27" s="277" t="str">
        <f t="shared" si="42"/>
        <v>A GUINEA PIG</v>
      </c>
      <c r="AO27" s="309"/>
      <c r="AP27" s="145" t="str">
        <f t="shared" si="30"/>
        <v/>
      </c>
      <c r="AQ27" s="277" t="str">
        <f t="shared" si="43"/>
        <v>A Guinea Pig</v>
      </c>
    </row>
    <row r="28" spans="2:43" x14ac:dyDescent="0.25">
      <c r="B28" s="310">
        <v>21</v>
      </c>
      <c r="C28" s="311" t="s">
        <v>197</v>
      </c>
      <c r="D28" s="312"/>
      <c r="E28" s="313" t="str">
        <f t="shared" si="18"/>
        <v/>
      </c>
      <c r="F28" s="316">
        <f t="shared" si="31"/>
        <v>3</v>
      </c>
      <c r="G28" s="312"/>
      <c r="H28" s="313" t="str">
        <f t="shared" si="19"/>
        <v/>
      </c>
      <c r="I28" s="316">
        <f t="shared" si="32"/>
        <v>3</v>
      </c>
      <c r="J28" s="312"/>
      <c r="K28" s="313" t="str">
        <f t="shared" si="20"/>
        <v/>
      </c>
      <c r="L28" s="314">
        <f t="shared" si="33"/>
        <v>3</v>
      </c>
      <c r="M28" s="312"/>
      <c r="N28" s="313" t="str">
        <f t="shared" si="21"/>
        <v/>
      </c>
      <c r="O28" s="314" t="e">
        <f t="shared" si="34"/>
        <v>#VALUE!</v>
      </c>
      <c r="P28" s="312"/>
      <c r="Q28" s="313" t="str">
        <f t="shared" si="22"/>
        <v/>
      </c>
      <c r="R28" s="314" t="e">
        <f t="shared" si="35"/>
        <v>#VALUE!</v>
      </c>
      <c r="S28" s="312"/>
      <c r="T28" s="313" t="str">
        <f t="shared" si="23"/>
        <v/>
      </c>
      <c r="U28" s="314" t="e">
        <f t="shared" si="36"/>
        <v>#VALUE!</v>
      </c>
      <c r="V28" s="312"/>
      <c r="W28" s="313" t="str">
        <f t="shared" si="24"/>
        <v/>
      </c>
      <c r="X28" s="314" t="str">
        <f t="shared" si="37"/>
        <v>..</v>
      </c>
      <c r="Y28" s="312"/>
      <c r="Z28" s="313" t="str">
        <f t="shared" si="25"/>
        <v/>
      </c>
      <c r="AA28" s="314" t="str">
        <f t="shared" si="38"/>
        <v>..</v>
      </c>
      <c r="AB28" s="312"/>
      <c r="AC28" s="313" t="str">
        <f t="shared" si="26"/>
        <v/>
      </c>
      <c r="AD28" s="314" t="str">
        <f t="shared" si="39"/>
        <v/>
      </c>
      <c r="AE28" s="312"/>
      <c r="AF28" s="313" t="str">
        <f t="shared" si="27"/>
        <v/>
      </c>
      <c r="AG28" s="314" t="str">
        <f t="shared" si="40"/>
        <v>AC_LV_EMWL_MNCA</v>
      </c>
      <c r="AH28" s="315" t="s">
        <v>283</v>
      </c>
      <c r="AI28" s="312"/>
      <c r="AJ28" s="313" t="str">
        <f t="shared" si="28"/>
        <v/>
      </c>
      <c r="AK28" s="314" t="str">
        <f t="shared" si="41"/>
        <v>let her rip</v>
      </c>
      <c r="AL28" s="312"/>
      <c r="AM28" s="313" t="str">
        <f t="shared" si="29"/>
        <v/>
      </c>
      <c r="AN28" s="314" t="str">
        <f t="shared" si="42"/>
        <v>LET HER RIP</v>
      </c>
      <c r="AO28" s="312"/>
      <c r="AP28" s="313" t="str">
        <f t="shared" si="30"/>
        <v/>
      </c>
      <c r="AQ28" s="314" t="str">
        <f t="shared" si="43"/>
        <v>Let Her Rip</v>
      </c>
    </row>
    <row r="29" spans="2:43" x14ac:dyDescent="0.25">
      <c r="B29" s="141">
        <v>22</v>
      </c>
      <c r="C29" s="142" t="s">
        <v>198</v>
      </c>
      <c r="D29" s="309"/>
      <c r="E29" s="145" t="str">
        <f t="shared" si="18"/>
        <v/>
      </c>
      <c r="F29" s="317">
        <f t="shared" si="31"/>
        <v>3</v>
      </c>
      <c r="G29" s="309"/>
      <c r="H29" s="145" t="str">
        <f t="shared" si="19"/>
        <v/>
      </c>
      <c r="I29" s="317">
        <f t="shared" si="32"/>
        <v>3</v>
      </c>
      <c r="J29" s="309"/>
      <c r="K29" s="145" t="str">
        <f t="shared" si="20"/>
        <v/>
      </c>
      <c r="L29" s="277">
        <f t="shared" si="33"/>
        <v>3</v>
      </c>
      <c r="M29" s="309"/>
      <c r="N29" s="145" t="str">
        <f t="shared" si="21"/>
        <v/>
      </c>
      <c r="O29" s="277" t="e">
        <f t="shared" si="34"/>
        <v>#VALUE!</v>
      </c>
      <c r="P29" s="309"/>
      <c r="Q29" s="145" t="str">
        <f t="shared" si="22"/>
        <v/>
      </c>
      <c r="R29" s="277" t="e">
        <f t="shared" si="35"/>
        <v>#VALUE!</v>
      </c>
      <c r="S29" s="309"/>
      <c r="T29" s="145" t="str">
        <f t="shared" si="23"/>
        <v/>
      </c>
      <c r="U29" s="277" t="e">
        <f t="shared" si="36"/>
        <v>#VALUE!</v>
      </c>
      <c r="V29" s="309"/>
      <c r="W29" s="145" t="str">
        <f t="shared" si="24"/>
        <v/>
      </c>
      <c r="X29" s="277" t="str">
        <f t="shared" si="37"/>
        <v>..</v>
      </c>
      <c r="Y29" s="309"/>
      <c r="Z29" s="145" t="str">
        <f t="shared" si="25"/>
        <v/>
      </c>
      <c r="AA29" s="277" t="str">
        <f t="shared" si="38"/>
        <v>..</v>
      </c>
      <c r="AB29" s="309"/>
      <c r="AC29" s="145" t="str">
        <f t="shared" si="26"/>
        <v/>
      </c>
      <c r="AD29" s="277" t="str">
        <f t="shared" si="39"/>
        <v/>
      </c>
      <c r="AE29" s="309"/>
      <c r="AF29" s="145" t="str">
        <f t="shared" si="27"/>
        <v/>
      </c>
      <c r="AG29" s="277" t="str">
        <f t="shared" si="40"/>
        <v>HB_CH_TCST_QCA_LG</v>
      </c>
      <c r="AH29" s="73" t="s">
        <v>284</v>
      </c>
      <c r="AI29" s="309"/>
      <c r="AJ29" s="145" t="str">
        <f t="shared" si="28"/>
        <v/>
      </c>
      <c r="AK29" s="277" t="str">
        <f t="shared" si="41"/>
        <v>a lone wolf</v>
      </c>
      <c r="AL29" s="309"/>
      <c r="AM29" s="145" t="str">
        <f t="shared" si="29"/>
        <v/>
      </c>
      <c r="AN29" s="277" t="str">
        <f t="shared" si="42"/>
        <v>A LONE WOLF</v>
      </c>
      <c r="AO29" s="309"/>
      <c r="AP29" s="145" t="str">
        <f t="shared" si="30"/>
        <v/>
      </c>
      <c r="AQ29" s="277" t="str">
        <f t="shared" si="43"/>
        <v>A Lone Wolf</v>
      </c>
    </row>
    <row r="30" spans="2:43" x14ac:dyDescent="0.25">
      <c r="B30" s="310">
        <v>23</v>
      </c>
      <c r="C30" s="311" t="s">
        <v>199</v>
      </c>
      <c r="D30" s="312"/>
      <c r="E30" s="313" t="str">
        <f t="shared" si="18"/>
        <v/>
      </c>
      <c r="F30" s="316">
        <f t="shared" si="31"/>
        <v>3</v>
      </c>
      <c r="G30" s="312"/>
      <c r="H30" s="313" t="str">
        <f t="shared" si="19"/>
        <v/>
      </c>
      <c r="I30" s="316">
        <f t="shared" si="32"/>
        <v>3</v>
      </c>
      <c r="J30" s="312"/>
      <c r="K30" s="313" t="str">
        <f t="shared" si="20"/>
        <v/>
      </c>
      <c r="L30" s="314">
        <f t="shared" si="33"/>
        <v>3</v>
      </c>
      <c r="M30" s="312"/>
      <c r="N30" s="313" t="str">
        <f t="shared" si="21"/>
        <v/>
      </c>
      <c r="O30" s="314" t="e">
        <f t="shared" si="34"/>
        <v>#VALUE!</v>
      </c>
      <c r="P30" s="312"/>
      <c r="Q30" s="313" t="str">
        <f t="shared" si="22"/>
        <v/>
      </c>
      <c r="R30" s="314" t="e">
        <f t="shared" si="35"/>
        <v>#VALUE!</v>
      </c>
      <c r="S30" s="312"/>
      <c r="T30" s="313" t="str">
        <f t="shared" si="23"/>
        <v/>
      </c>
      <c r="U30" s="314" t="e">
        <f t="shared" si="36"/>
        <v>#VALUE!</v>
      </c>
      <c r="V30" s="312"/>
      <c r="W30" s="313" t="str">
        <f t="shared" si="24"/>
        <v/>
      </c>
      <c r="X30" s="314" t="str">
        <f t="shared" si="37"/>
        <v>..</v>
      </c>
      <c r="Y30" s="312"/>
      <c r="Z30" s="313" t="str">
        <f t="shared" si="25"/>
        <v/>
      </c>
      <c r="AA30" s="314" t="str">
        <f t="shared" si="38"/>
        <v>..</v>
      </c>
      <c r="AB30" s="312"/>
      <c r="AC30" s="313" t="str">
        <f t="shared" si="26"/>
        <v/>
      </c>
      <c r="AD30" s="314" t="str">
        <f t="shared" si="39"/>
        <v/>
      </c>
      <c r="AE30" s="312"/>
      <c r="AF30" s="313" t="str">
        <f t="shared" si="27"/>
        <v/>
      </c>
      <c r="AG30" s="314" t="str">
        <f t="shared" si="40"/>
        <v>HB_VA_ROROC_SLTU_SM</v>
      </c>
      <c r="AH30" s="315" t="s">
        <v>285</v>
      </c>
      <c r="AI30" s="312"/>
      <c r="AJ30" s="313" t="str">
        <f t="shared" si="28"/>
        <v/>
      </c>
      <c r="AK30" s="314" t="str">
        <f t="shared" si="41"/>
        <v>a guinea pig</v>
      </c>
      <c r="AL30" s="312"/>
      <c r="AM30" s="313" t="str">
        <f t="shared" si="29"/>
        <v/>
      </c>
      <c r="AN30" s="314" t="str">
        <f t="shared" si="42"/>
        <v>A GUINEA PIG</v>
      </c>
      <c r="AO30" s="312"/>
      <c r="AP30" s="313" t="str">
        <f t="shared" si="30"/>
        <v/>
      </c>
      <c r="AQ30" s="314" t="str">
        <f t="shared" si="43"/>
        <v>A Guinea Pig</v>
      </c>
    </row>
    <row r="31" spans="2:43" x14ac:dyDescent="0.25">
      <c r="B31" s="318">
        <v>24</v>
      </c>
      <c r="C31" s="319" t="s">
        <v>200</v>
      </c>
      <c r="D31" s="320"/>
      <c r="E31" s="321" t="str">
        <f t="shared" si="18"/>
        <v/>
      </c>
      <c r="F31" s="322">
        <f t="shared" si="31"/>
        <v>3</v>
      </c>
      <c r="G31" s="320"/>
      <c r="H31" s="321" t="str">
        <f t="shared" si="19"/>
        <v/>
      </c>
      <c r="I31" s="322">
        <f t="shared" si="32"/>
        <v>3</v>
      </c>
      <c r="J31" s="320"/>
      <c r="K31" s="321" t="str">
        <f t="shared" si="20"/>
        <v/>
      </c>
      <c r="L31" s="322">
        <f t="shared" si="33"/>
        <v>3</v>
      </c>
      <c r="M31" s="320"/>
      <c r="N31" s="321" t="str">
        <f t="shared" si="21"/>
        <v/>
      </c>
      <c r="O31" s="322" t="e">
        <f t="shared" si="34"/>
        <v>#VALUE!</v>
      </c>
      <c r="P31" s="320"/>
      <c r="Q31" s="321" t="str">
        <f t="shared" si="22"/>
        <v/>
      </c>
      <c r="R31" s="322" t="e">
        <f t="shared" si="35"/>
        <v>#VALUE!</v>
      </c>
      <c r="S31" s="320"/>
      <c r="T31" s="321" t="str">
        <f t="shared" si="23"/>
        <v/>
      </c>
      <c r="U31" s="322" t="e">
        <f t="shared" si="36"/>
        <v>#VALUE!</v>
      </c>
      <c r="V31" s="320"/>
      <c r="W31" s="321" t="str">
        <f t="shared" si="24"/>
        <v/>
      </c>
      <c r="X31" s="322" t="str">
        <f t="shared" si="37"/>
        <v>..</v>
      </c>
      <c r="Y31" s="320"/>
      <c r="Z31" s="321" t="str">
        <f t="shared" si="25"/>
        <v/>
      </c>
      <c r="AA31" s="322" t="str">
        <f t="shared" si="38"/>
        <v>..</v>
      </c>
      <c r="AB31" s="320"/>
      <c r="AC31" s="321" t="str">
        <f t="shared" si="26"/>
        <v/>
      </c>
      <c r="AD31" s="322" t="str">
        <f t="shared" si="39"/>
        <v/>
      </c>
      <c r="AE31" s="320"/>
      <c r="AF31" s="321" t="str">
        <f t="shared" si="27"/>
        <v/>
      </c>
      <c r="AG31" s="322" t="str">
        <f t="shared" si="40"/>
        <v>HB_CH_BIA_QUCC_SM</v>
      </c>
      <c r="AH31" s="323" t="s">
        <v>287</v>
      </c>
      <c r="AI31" s="320"/>
      <c r="AJ31" s="321" t="str">
        <f t="shared" si="28"/>
        <v/>
      </c>
      <c r="AK31" s="322" t="str">
        <f t="shared" si="41"/>
        <v>back to square one</v>
      </c>
      <c r="AL31" s="320"/>
      <c r="AM31" s="321" t="str">
        <f t="shared" si="29"/>
        <v/>
      </c>
      <c r="AN31" s="322" t="str">
        <f t="shared" si="42"/>
        <v>BACK TO SQUARE ONE</v>
      </c>
      <c r="AO31" s="320"/>
      <c r="AP31" s="321" t="str">
        <f t="shared" si="30"/>
        <v/>
      </c>
      <c r="AQ31" s="322" t="str">
        <f t="shared" si="43"/>
        <v>Back To Square One</v>
      </c>
    </row>
  </sheetData>
  <phoneticPr fontId="21" type="noConversion"/>
  <conditionalFormatting sqref="B5:B6 E6 H6 K6 N6 Q6 AP6">
    <cfRule type="colorScale" priority="3">
      <colorScale>
        <cfvo type="num" val="0"/>
        <cfvo type="num" val="0.5"/>
        <cfvo type="num" val="1"/>
        <color rgb="FFF8696B"/>
        <color rgb="FFFFEB84"/>
        <color rgb="FF63BE7B"/>
      </colorScale>
    </cfRule>
  </conditionalFormatting>
  <conditionalFormatting sqref="B8:AQ31">
    <cfRule type="cellIs" dxfId="11" priority="4" operator="equal">
      <formula>Rng_Lkp_AnswerStatus_Bad</formula>
    </cfRule>
    <cfRule type="cellIs" dxfId="10" priority="5" operator="equal">
      <formula>Rng_Lkp_AnswerStatus_Good</formula>
    </cfRule>
  </conditionalFormatting>
  <conditionalFormatting sqref="T6">
    <cfRule type="colorScale" priority="2">
      <colorScale>
        <cfvo type="num" val="0"/>
        <cfvo type="num" val="0.5"/>
        <cfvo type="num" val="1"/>
        <color rgb="FFF8696B"/>
        <color rgb="FFFFEB84"/>
        <color rgb="FF63BE7B"/>
      </colorScale>
    </cfRule>
  </conditionalFormatting>
  <conditionalFormatting sqref="Z6 W6 AC6 AF6 AJ6 AM6">
    <cfRule type="colorScale" priority="1">
      <colorScale>
        <cfvo type="num" val="0"/>
        <cfvo type="num" val="0.5"/>
        <cfvo type="num" val="1"/>
        <color rgb="FFF8696B"/>
        <color rgb="FFFFEB84"/>
        <color rgb="FF63BE7B"/>
      </colorScale>
    </cfRule>
  </conditionalFormatting>
  <pageMargins left="0.7" right="0.7" top="0.75" bottom="0.75" header="0.3" footer="0.3"/>
  <pageSetup paperSize="121" orientation="portrait" horizontalDpi="300" verticalDpi="30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16DF35-0A30-413F-8BF7-DD738587EA56}">
  <sheetPr>
    <tabColor theme="1"/>
  </sheetPr>
  <dimension ref="A1:E5"/>
  <sheetViews>
    <sheetView zoomScaleNormal="100" workbookViewId="0">
      <pane ySplit="1" topLeftCell="A2" activePane="bottomLeft" state="frozen"/>
      <selection pane="bottomLeft" activeCell="A2" sqref="A2"/>
    </sheetView>
  </sheetViews>
  <sheetFormatPr defaultColWidth="9.140625" defaultRowHeight="15" x14ac:dyDescent="0.25"/>
  <cols>
    <col min="1" max="1" width="7.7109375" bestFit="1" customWidth="1"/>
    <col min="2" max="2" width="2.7109375" customWidth="1"/>
    <col min="3" max="3" width="4.140625" bestFit="1" customWidth="1"/>
    <col min="4" max="4" width="2.7109375" customWidth="1"/>
    <col min="5" max="5" width="12.42578125" bestFit="1" customWidth="1"/>
  </cols>
  <sheetData>
    <row r="1" spans="1:5" s="26" customFormat="1" ht="30" x14ac:dyDescent="0.25">
      <c r="A1" s="24" t="s">
        <v>1</v>
      </c>
      <c r="C1" s="24" t="s">
        <v>21</v>
      </c>
      <c r="E1" s="15" t="s">
        <v>16</v>
      </c>
    </row>
    <row r="2" spans="1:5" x14ac:dyDescent="0.25">
      <c r="A2" s="23" t="s">
        <v>2</v>
      </c>
      <c r="C2" s="23" t="s">
        <v>13</v>
      </c>
      <c r="E2" s="22" t="s">
        <v>15</v>
      </c>
    </row>
    <row r="3" spans="1:5" x14ac:dyDescent="0.25">
      <c r="A3" s="14" t="s">
        <v>3</v>
      </c>
      <c r="C3" s="27" t="s">
        <v>14</v>
      </c>
      <c r="E3" s="25" t="s">
        <v>17</v>
      </c>
    </row>
    <row r="4" spans="1:5" x14ac:dyDescent="0.25">
      <c r="E4" s="25" t="s">
        <v>18</v>
      </c>
    </row>
    <row r="5" spans="1:5" x14ac:dyDescent="0.25">
      <c r="E5" s="25" t="s">
        <v>19</v>
      </c>
    </row>
  </sheetData>
  <pageMargins left="0.7" right="0.7" top="0.75" bottom="0.75" header="0.3" footer="0.3"/>
  <pageSetup paperSize="121" orientation="portrait" horizontalDpi="300" verticalDpi="300" r:id="rId1"/>
  <tableParts count="3">
    <tablePart r:id="rId2"/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F5B9B1-DA8D-48F8-83A1-88D8EB858155}">
  <sheetPr>
    <tabColor rgb="FFD6F6F5"/>
  </sheetPr>
  <dimension ref="B1:K30"/>
  <sheetViews>
    <sheetView showGridLines="0" zoomScaleNormal="100" workbookViewId="0"/>
  </sheetViews>
  <sheetFormatPr defaultColWidth="9.140625" defaultRowHeight="17.25" x14ac:dyDescent="0.3"/>
  <cols>
    <col min="1" max="1" width="2.5703125" style="4" customWidth="1"/>
    <col min="2" max="2" width="2.7109375" style="4" customWidth="1"/>
    <col min="3" max="3" width="3.140625" style="4" customWidth="1"/>
    <col min="4" max="4" width="14.28515625" style="4" customWidth="1"/>
    <col min="5" max="5" width="4.7109375" style="4" customWidth="1"/>
    <col min="6" max="6" width="3.85546875" style="4" customWidth="1"/>
    <col min="7" max="7" width="22" style="4" customWidth="1"/>
    <col min="8" max="8" width="4.7109375" style="4" customWidth="1"/>
    <col min="9" max="9" width="7.140625" style="4" customWidth="1"/>
    <col min="10" max="10" width="14" style="4" bestFit="1" customWidth="1"/>
    <col min="11" max="11" width="71.140625" style="4" bestFit="1" customWidth="1"/>
    <col min="12" max="16384" width="9.140625" style="4"/>
  </cols>
  <sheetData>
    <row r="1" spans="2:11" ht="26.25" x14ac:dyDescent="0.4">
      <c r="B1" s="39" t="s">
        <v>93</v>
      </c>
    </row>
    <row r="2" spans="2:11" ht="21" x14ac:dyDescent="0.35">
      <c r="B2" s="5" t="s">
        <v>290</v>
      </c>
    </row>
    <row r="3" spans="2:11" x14ac:dyDescent="0.3">
      <c r="B3" s="74">
        <v>1</v>
      </c>
      <c r="C3" s="74" t="s">
        <v>291</v>
      </c>
    </row>
    <row r="4" spans="2:11" x14ac:dyDescent="0.3">
      <c r="D4" s="4" t="s">
        <v>292</v>
      </c>
    </row>
    <row r="5" spans="2:11" x14ac:dyDescent="0.3">
      <c r="D5" s="4" t="s">
        <v>293</v>
      </c>
    </row>
    <row r="7" spans="2:11" x14ac:dyDescent="0.3">
      <c r="B7" s="74">
        <v>2</v>
      </c>
      <c r="C7" s="74" t="s">
        <v>294</v>
      </c>
    </row>
    <row r="8" spans="2:11" x14ac:dyDescent="0.3">
      <c r="C8" s="76" t="s">
        <v>295</v>
      </c>
      <c r="D8" s="1"/>
      <c r="E8" s="75"/>
      <c r="F8" s="76" t="s">
        <v>296</v>
      </c>
      <c r="G8" s="1"/>
      <c r="H8" s="1"/>
      <c r="I8" s="76" t="s">
        <v>297</v>
      </c>
      <c r="J8" s="1"/>
      <c r="K8" s="1"/>
    </row>
    <row r="9" spans="2:11" x14ac:dyDescent="0.3">
      <c r="C9" s="77" t="s">
        <v>298</v>
      </c>
      <c r="D9" s="77" t="s">
        <v>299</v>
      </c>
      <c r="E9" s="1"/>
      <c r="F9" s="77" t="s">
        <v>300</v>
      </c>
      <c r="G9" s="77" t="s">
        <v>301</v>
      </c>
      <c r="H9" s="1"/>
      <c r="I9" s="77" t="s">
        <v>302</v>
      </c>
      <c r="J9" s="77" t="s">
        <v>303</v>
      </c>
      <c r="K9" s="77" t="s">
        <v>304</v>
      </c>
    </row>
    <row r="10" spans="2:11" x14ac:dyDescent="0.3">
      <c r="C10" s="1" t="s">
        <v>305</v>
      </c>
      <c r="D10" s="1" t="s">
        <v>306</v>
      </c>
      <c r="E10" s="1"/>
      <c r="F10" s="1" t="s">
        <v>307</v>
      </c>
      <c r="G10" s="1" t="s">
        <v>308</v>
      </c>
      <c r="H10" s="1"/>
      <c r="I10" s="1" t="s">
        <v>309</v>
      </c>
      <c r="J10" s="1" t="s">
        <v>310</v>
      </c>
      <c r="K10" s="1" t="s">
        <v>311</v>
      </c>
    </row>
    <row r="11" spans="2:11" x14ac:dyDescent="0.3">
      <c r="C11" s="77" t="s">
        <v>312</v>
      </c>
      <c r="D11" s="77" t="s">
        <v>313</v>
      </c>
      <c r="E11" s="1"/>
      <c r="F11" s="77" t="s">
        <v>314</v>
      </c>
      <c r="G11" s="77" t="s">
        <v>315</v>
      </c>
      <c r="H11" s="1"/>
      <c r="I11" s="1"/>
      <c r="J11" s="1"/>
      <c r="K11" s="1" t="s">
        <v>316</v>
      </c>
    </row>
    <row r="12" spans="2:11" x14ac:dyDescent="0.3">
      <c r="C12" s="1" t="str">
        <f>"/"</f>
        <v>/</v>
      </c>
      <c r="D12" s="1" t="s">
        <v>317</v>
      </c>
      <c r="E12" s="1"/>
      <c r="F12" s="1" t="s">
        <v>318</v>
      </c>
      <c r="G12" s="1" t="s">
        <v>319</v>
      </c>
      <c r="H12" s="1"/>
      <c r="I12" s="77" t="s">
        <v>320</v>
      </c>
      <c r="J12" s="77" t="s">
        <v>321</v>
      </c>
      <c r="K12" s="77" t="s">
        <v>322</v>
      </c>
    </row>
    <row r="13" spans="2:11" x14ac:dyDescent="0.3">
      <c r="C13" s="77" t="s">
        <v>323</v>
      </c>
      <c r="D13" s="77" t="s">
        <v>324</v>
      </c>
      <c r="E13" s="1"/>
      <c r="F13" s="77" t="s">
        <v>325</v>
      </c>
      <c r="G13" s="77" t="s">
        <v>326</v>
      </c>
      <c r="H13" s="1"/>
      <c r="I13" s="1" t="s">
        <v>327</v>
      </c>
      <c r="J13" s="1" t="s">
        <v>328</v>
      </c>
      <c r="K13" s="1" t="s">
        <v>329</v>
      </c>
    </row>
    <row r="14" spans="2:11" x14ac:dyDescent="0.3">
      <c r="C14" s="1"/>
      <c r="D14" s="1"/>
      <c r="E14" s="1"/>
      <c r="F14" s="1" t="s">
        <v>330</v>
      </c>
      <c r="G14" s="1" t="s">
        <v>331</v>
      </c>
      <c r="H14" s="1"/>
      <c r="I14" s="77" t="s">
        <v>332</v>
      </c>
      <c r="J14" s="77" t="s">
        <v>333</v>
      </c>
      <c r="K14" s="77" t="s">
        <v>334</v>
      </c>
    </row>
    <row r="15" spans="2:11" x14ac:dyDescent="0.3">
      <c r="C15" s="1"/>
      <c r="D15" s="1"/>
      <c r="E15" s="1"/>
      <c r="F15" s="1"/>
      <c r="G15" s="1"/>
      <c r="H15" s="1"/>
      <c r="I15" s="1" t="s">
        <v>335</v>
      </c>
      <c r="J15" s="1" t="s">
        <v>336</v>
      </c>
      <c r="K15" s="1" t="s">
        <v>337</v>
      </c>
    </row>
    <row r="16" spans="2:11" x14ac:dyDescent="0.3">
      <c r="C16" s="1"/>
      <c r="D16" s="1"/>
      <c r="E16" s="1"/>
      <c r="F16" s="1"/>
      <c r="G16" s="1"/>
      <c r="H16" s="1"/>
      <c r="I16" s="78" t="str">
        <f>"'"</f>
        <v>'</v>
      </c>
      <c r="J16" s="77" t="s">
        <v>338</v>
      </c>
      <c r="K16" s="77" t="s">
        <v>339</v>
      </c>
    </row>
    <row r="18" spans="2:4" x14ac:dyDescent="0.3">
      <c r="B18" s="74">
        <v>3</v>
      </c>
      <c r="C18" s="74" t="s">
        <v>340</v>
      </c>
    </row>
    <row r="19" spans="2:4" x14ac:dyDescent="0.3">
      <c r="D19" s="4" t="s">
        <v>341</v>
      </c>
    </row>
    <row r="21" spans="2:4" x14ac:dyDescent="0.3">
      <c r="B21" s="74">
        <v>4</v>
      </c>
      <c r="C21" s="74" t="s">
        <v>342</v>
      </c>
    </row>
    <row r="22" spans="2:4" x14ac:dyDescent="0.3">
      <c r="D22" s="4" t="s">
        <v>343</v>
      </c>
    </row>
    <row r="24" spans="2:4" x14ac:dyDescent="0.3">
      <c r="B24" s="74">
        <v>5</v>
      </c>
      <c r="C24" s="74" t="s">
        <v>344</v>
      </c>
    </row>
    <row r="25" spans="2:4" x14ac:dyDescent="0.3">
      <c r="C25" s="4" t="s">
        <v>345</v>
      </c>
      <c r="D25" s="4" t="s">
        <v>349</v>
      </c>
    </row>
    <row r="26" spans="2:4" x14ac:dyDescent="0.3">
      <c r="C26" s="4" t="s">
        <v>346</v>
      </c>
      <c r="D26" s="4" t="s">
        <v>350</v>
      </c>
    </row>
    <row r="27" spans="2:4" x14ac:dyDescent="0.3">
      <c r="C27" s="4" t="s">
        <v>347</v>
      </c>
      <c r="D27" s="4" t="s">
        <v>351</v>
      </c>
    </row>
    <row r="28" spans="2:4" x14ac:dyDescent="0.3">
      <c r="C28" s="4" t="s">
        <v>348</v>
      </c>
      <c r="D28" s="4" t="s">
        <v>352</v>
      </c>
    </row>
    <row r="29" spans="2:4" ht="6.95" customHeight="1" x14ac:dyDescent="0.3"/>
    <row r="30" spans="2:4" x14ac:dyDescent="0.3">
      <c r="C30" s="79" t="s">
        <v>353</v>
      </c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2420FF-7540-49A5-A325-4E84D4AFB71E}">
  <sheetPr>
    <tabColor theme="2" tint="-0.249977111117893"/>
  </sheetPr>
  <dimension ref="A1:G13"/>
  <sheetViews>
    <sheetView showGridLines="0" zoomScaleNormal="10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D6" sqref="D6"/>
    </sheetView>
  </sheetViews>
  <sheetFormatPr defaultColWidth="9.140625" defaultRowHeight="15" outlineLevelRow="1" x14ac:dyDescent="0.25"/>
  <cols>
    <col min="1" max="1" width="2.5703125" style="8" customWidth="1"/>
    <col min="2" max="2" width="6.140625" style="8" bestFit="1" customWidth="1"/>
    <col min="3" max="3" width="16.140625" style="8" bestFit="1" customWidth="1"/>
    <col min="4" max="4" width="8.85546875" style="8" bestFit="1" customWidth="1"/>
    <col min="5" max="7" width="8.7109375" style="8" customWidth="1"/>
    <col min="8" max="16384" width="9.140625" style="8"/>
  </cols>
  <sheetData>
    <row r="1" spans="1:7" s="6" customFormat="1" ht="21" x14ac:dyDescent="0.35">
      <c r="A1" s="29"/>
      <c r="B1" s="3"/>
      <c r="D1" s="32" t="s">
        <v>94</v>
      </c>
    </row>
    <row r="2" spans="1:7" s="6" customFormat="1" ht="18.75" x14ac:dyDescent="0.3">
      <c r="A2" s="30"/>
      <c r="B2" s="7"/>
      <c r="D2" s="33" t="s">
        <v>103</v>
      </c>
    </row>
    <row r="3" spans="1:7" ht="6.95" customHeight="1" x14ac:dyDescent="0.25"/>
    <row r="4" spans="1:7" x14ac:dyDescent="0.25">
      <c r="B4" s="21" t="str">
        <f>B11</f>
        <v/>
      </c>
      <c r="C4" s="18" t="s">
        <v>9</v>
      </c>
    </row>
    <row r="5" spans="1:7" ht="30" x14ac:dyDescent="0.25">
      <c r="B5" s="82" t="s">
        <v>20</v>
      </c>
      <c r="C5" s="82" t="s">
        <v>75</v>
      </c>
      <c r="D5" s="83" t="s">
        <v>47</v>
      </c>
      <c r="E5" s="84" t="s">
        <v>48</v>
      </c>
      <c r="F5" s="84" t="s">
        <v>49</v>
      </c>
      <c r="G5" s="84" t="s">
        <v>50</v>
      </c>
    </row>
    <row r="6" spans="1:7" x14ac:dyDescent="0.25">
      <c r="B6" s="85">
        <v>1</v>
      </c>
      <c r="C6" s="86" t="s">
        <v>77</v>
      </c>
      <c r="D6" s="87">
        <v>590</v>
      </c>
      <c r="E6" s="88">
        <v>383</v>
      </c>
      <c r="F6" s="88">
        <v>443</v>
      </c>
      <c r="G6" s="88">
        <v>531</v>
      </c>
    </row>
    <row r="7" spans="1:7" x14ac:dyDescent="0.25">
      <c r="B7" s="9">
        <v>2</v>
      </c>
      <c r="C7" s="10" t="s">
        <v>78</v>
      </c>
      <c r="D7" s="89">
        <v>675</v>
      </c>
      <c r="E7" s="28">
        <v>444</v>
      </c>
      <c r="F7" s="28">
        <v>506</v>
      </c>
      <c r="G7" s="28">
        <v>608</v>
      </c>
    </row>
    <row r="8" spans="1:7" x14ac:dyDescent="0.25">
      <c r="B8" s="90">
        <v>3</v>
      </c>
      <c r="C8" s="91" t="s">
        <v>79</v>
      </c>
      <c r="D8" s="92">
        <v>390</v>
      </c>
      <c r="E8" s="93">
        <v>235</v>
      </c>
      <c r="F8" s="93">
        <v>293</v>
      </c>
      <c r="G8" s="93">
        <v>351</v>
      </c>
    </row>
    <row r="9" spans="1:7" x14ac:dyDescent="0.25">
      <c r="B9" s="94">
        <v>4</v>
      </c>
      <c r="C9" s="95" t="s">
        <v>80</v>
      </c>
      <c r="D9" s="96">
        <v>480</v>
      </c>
      <c r="E9" s="97">
        <v>291</v>
      </c>
      <c r="F9" s="97">
        <v>360</v>
      </c>
      <c r="G9" s="97">
        <v>432</v>
      </c>
    </row>
    <row r="10" spans="1:7" x14ac:dyDescent="0.25">
      <c r="C10" s="11" t="s">
        <v>25</v>
      </c>
      <c r="D10" s="40"/>
      <c r="E10" s="40"/>
      <c r="F10" s="40"/>
      <c r="G10" s="40"/>
    </row>
    <row r="11" spans="1:7" x14ac:dyDescent="0.25">
      <c r="B11" s="42" t="str">
        <f>IFERROR(COUNTIF(D11:G11,Rng_Lkp_AnswerStatus_Good)/COUNTA(D10:G10),"")</f>
        <v/>
      </c>
      <c r="C11" s="81" t="s">
        <v>1</v>
      </c>
      <c r="D11" s="324" t="str">
        <f>IFERROR(IF(D10="","",IF(AND(_xlfn.ISFORMULA(D10),EXACT(D10,D12)),Rng_Lkp_AnswerStatus_Good,Rng_Lkp_AnswerStatus_Bad)),Rng_Lkp_AnswerStatus_Bad)</f>
        <v/>
      </c>
      <c r="E11" s="324" t="str">
        <f>IFERROR(IF(E10="","",IF(AND(_xlfn.ISFORMULA(E10),EXACT(E10,E12)),Rng_Lkp_AnswerStatus_Good,Rng_Lkp_AnswerStatus_Bad)),Rng_Lkp_AnswerStatus_Bad)</f>
        <v/>
      </c>
      <c r="F11" s="324" t="str">
        <f>IFERROR(IF(F10="","",IF(AND(_xlfn.ISFORMULA(F10),EXACT(F10,F12)),Rng_Lkp_AnswerStatus_Good,Rng_Lkp_AnswerStatus_Bad)),Rng_Lkp_AnswerStatus_Bad)</f>
        <v/>
      </c>
      <c r="G11" s="324" t="str">
        <f>IFERROR(IF(G10="","",IF(AND(_xlfn.ISFORMULA(G10),EXACT(G10,G12)),Rng_Lkp_AnswerStatus_Good,Rng_Lkp_AnswerStatus_Bad)),Rng_Lkp_AnswerStatus_Bad)</f>
        <v/>
      </c>
    </row>
    <row r="12" spans="1:7" hidden="1" outlineLevel="1" x14ac:dyDescent="0.25">
      <c r="C12" s="80" t="s">
        <v>0</v>
      </c>
      <c r="D12" s="41">
        <f>SUM(D6:D9)</f>
        <v>2135</v>
      </c>
      <c r="E12" s="41">
        <f t="shared" ref="E12:G12" si="0">SUM(E6:E9)</f>
        <v>1353</v>
      </c>
      <c r="F12" s="41">
        <f t="shared" si="0"/>
        <v>1602</v>
      </c>
      <c r="G12" s="41">
        <f t="shared" si="0"/>
        <v>1922</v>
      </c>
    </row>
    <row r="13" spans="1:7" collapsed="1" x14ac:dyDescent="0.25"/>
  </sheetData>
  <conditionalFormatting sqref="B11 B4">
    <cfRule type="colorScale" priority="3">
      <colorScale>
        <cfvo type="num" val="0"/>
        <cfvo type="num" val="0.5"/>
        <cfvo type="num" val="1"/>
        <color rgb="FFF8696B"/>
        <color rgb="FFFFEB84"/>
        <color rgb="FF63BE7B"/>
      </colorScale>
    </cfRule>
  </conditionalFormatting>
  <conditionalFormatting sqref="D11:G11">
    <cfRule type="cellIs" dxfId="41" priority="4" operator="equal">
      <formula>Rng_Lkp_AnswerStatus_Bad</formula>
    </cfRule>
    <cfRule type="cellIs" dxfId="40" priority="5" operator="equal">
      <formula>Rng_Lkp_AnswerStatus_Good</formula>
    </cfRule>
  </conditionalFormatting>
  <pageMargins left="0.7" right="0.7" top="0.75" bottom="0.75" header="0.3" footer="0.3"/>
  <pageSetup paperSize="121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F63D05-A213-4EC4-A704-DB6572896521}">
  <sheetPr>
    <tabColor theme="2" tint="-0.249977111117893"/>
  </sheetPr>
  <dimension ref="A1:N33"/>
  <sheetViews>
    <sheetView showGridLines="0" zoomScaleNormal="100" workbookViewId="0">
      <pane xSplit="4" ySplit="9" topLeftCell="E10" activePane="bottomRight" state="frozen"/>
      <selection pane="topRight" activeCell="E1" sqref="E1"/>
      <selection pane="bottomLeft" activeCell="A10" sqref="A10"/>
      <selection pane="bottomRight" activeCell="E10" sqref="E10"/>
    </sheetView>
  </sheetViews>
  <sheetFormatPr defaultColWidth="9.140625" defaultRowHeight="15" outlineLevelRow="1" outlineLevelCol="1" x14ac:dyDescent="0.25"/>
  <cols>
    <col min="1" max="1" width="2.5703125" style="8" customWidth="1"/>
    <col min="2" max="2" width="6.140625" style="8" bestFit="1" customWidth="1"/>
    <col min="3" max="3" width="17" style="8" bestFit="1" customWidth="1"/>
    <col min="4" max="4" width="8.140625" style="8" bestFit="1" customWidth="1"/>
    <col min="5" max="5" width="10.7109375" style="8" bestFit="1" customWidth="1"/>
    <col min="6" max="6" width="8.140625" style="8" bestFit="1" customWidth="1"/>
    <col min="7" max="7" width="12.85546875" style="8" hidden="1" customWidth="1" outlineLevel="1"/>
    <col min="8" max="8" width="11" style="8" bestFit="1" customWidth="1" collapsed="1"/>
    <col min="9" max="9" width="8.140625" style="8" bestFit="1" customWidth="1"/>
    <col min="10" max="10" width="9.42578125" style="8" hidden="1" customWidth="1" outlineLevel="1"/>
    <col min="11" max="11" width="13.5703125" style="8" bestFit="1" customWidth="1" collapsed="1"/>
    <col min="12" max="12" width="8.140625" style="8" bestFit="1" customWidth="1"/>
    <col min="13" max="13" width="9.140625" style="8" hidden="1" customWidth="1" outlineLevel="1"/>
    <col min="14" max="14" width="9.140625" style="8" collapsed="1"/>
    <col min="15" max="16384" width="9.140625" style="8"/>
  </cols>
  <sheetData>
    <row r="1" spans="1:13" s="6" customFormat="1" ht="21" x14ac:dyDescent="0.35">
      <c r="A1" s="29"/>
      <c r="B1" s="3"/>
      <c r="D1" s="32"/>
      <c r="E1" s="32" t="s">
        <v>95</v>
      </c>
    </row>
    <row r="2" spans="1:13" s="6" customFormat="1" ht="18.75" x14ac:dyDescent="0.3">
      <c r="A2" s="30"/>
      <c r="B2" s="7"/>
      <c r="D2" s="33"/>
      <c r="E2" s="33" t="s">
        <v>24</v>
      </c>
    </row>
    <row r="3" spans="1:13" ht="6.95" customHeight="1" x14ac:dyDescent="0.25"/>
    <row r="4" spans="1:13" x14ac:dyDescent="0.25">
      <c r="E4" s="43" t="s">
        <v>104</v>
      </c>
      <c r="F4" s="44">
        <v>0.05</v>
      </c>
      <c r="H4" s="43" t="s">
        <v>105</v>
      </c>
      <c r="I4" s="46">
        <v>8.8749999999999996E-2</v>
      </c>
      <c r="K4" s="43" t="s">
        <v>106</v>
      </c>
      <c r="L4" s="45">
        <v>107.94</v>
      </c>
    </row>
    <row r="5" spans="1:13" ht="6.95" customHeight="1" x14ac:dyDescent="0.25"/>
    <row r="6" spans="1:13" x14ac:dyDescent="0.25">
      <c r="D6" s="11" t="s">
        <v>22</v>
      </c>
      <c r="E6" s="17">
        <v>1</v>
      </c>
      <c r="F6" s="12"/>
      <c r="G6" s="12"/>
      <c r="H6" s="17">
        <v>2</v>
      </c>
      <c r="I6" s="12"/>
      <c r="J6" s="12"/>
      <c r="K6" s="17">
        <v>3</v>
      </c>
      <c r="L6" s="12"/>
      <c r="M6" s="12"/>
    </row>
    <row r="7" spans="1:13" hidden="1" outlineLevel="1" x14ac:dyDescent="0.25">
      <c r="B7" s="21" t="str">
        <f>IFERROR(IF(SUMIFS(E7:M7,E6:M6,"&gt;=0")=0,"",SUMIFS(E7:M7,E6:M6,"&gt;=0")/SUMIFS(E7:M7,E8:M8,"ANSWER")),"")</f>
        <v/>
      </c>
      <c r="C7" s="18" t="s">
        <v>8</v>
      </c>
      <c r="D7" s="11"/>
      <c r="E7" s="19">
        <f>IFERROR(COUNTA(E10:E33),"")</f>
        <v>0</v>
      </c>
      <c r="F7" s="20">
        <f>IFERROR(COUNTIF(F10:F33,Rng_Lkp_AnswerStatus_Good),"")</f>
        <v>0</v>
      </c>
      <c r="G7" s="20">
        <f>IFERROR(COUNTA(G10:G33),"")</f>
        <v>24</v>
      </c>
      <c r="H7" s="19">
        <f t="shared" ref="H7" si="0">IFERROR(COUNTA(H10:H33),"")</f>
        <v>0</v>
      </c>
      <c r="I7" s="20">
        <f>IFERROR(COUNTIF(I10:I33,Rng_Lkp_AnswerStatus_Good),"")</f>
        <v>0</v>
      </c>
      <c r="J7" s="20">
        <f t="shared" ref="J7:K7" si="1">IFERROR(COUNTA(J10:J33),"")</f>
        <v>24</v>
      </c>
      <c r="K7" s="19">
        <f t="shared" si="1"/>
        <v>0</v>
      </c>
      <c r="L7" s="20">
        <f>IFERROR(COUNTIF(L10:L33,Rng_Lkp_AnswerStatus_Good),"")</f>
        <v>0</v>
      </c>
      <c r="M7" s="20">
        <f t="shared" ref="M7" si="2">IFERROR(COUNTA(M10:M33),"")</f>
        <v>24</v>
      </c>
    </row>
    <row r="8" spans="1:13" collapsed="1" x14ac:dyDescent="0.25">
      <c r="B8" s="21" t="str">
        <f>IFERROR(IF(SUMIFS(E7:M7,E6:M6,"&gt;=0")=0,"",SUMIFS(E7:M7,E8:M8,"&gt;=0", E8:M8,"&lt;=1")/SUMIFS(E7:M7,E6:M6,"&gt;0")),"")</f>
        <v/>
      </c>
      <c r="C8" s="18" t="s">
        <v>9</v>
      </c>
      <c r="E8" s="34" t="s">
        <v>107</v>
      </c>
      <c r="F8" s="16" t="str">
        <f>IFERROR(F7/E7,"")</f>
        <v/>
      </c>
      <c r="G8" s="13" t="s">
        <v>0</v>
      </c>
      <c r="H8" s="34" t="s">
        <v>107</v>
      </c>
      <c r="I8" s="16" t="str">
        <f>IFERROR(I7/H7,"")</f>
        <v/>
      </c>
      <c r="J8" s="13" t="s">
        <v>0</v>
      </c>
      <c r="K8" s="34" t="s">
        <v>107</v>
      </c>
      <c r="L8" s="16" t="str">
        <f>IFERROR(L7/K7,"")</f>
        <v/>
      </c>
      <c r="M8" s="13" t="s">
        <v>0</v>
      </c>
    </row>
    <row r="9" spans="1:13" ht="45" x14ac:dyDescent="0.25">
      <c r="B9" s="82" t="s">
        <v>20</v>
      </c>
      <c r="C9" s="82" t="s">
        <v>75</v>
      </c>
      <c r="D9" s="84" t="s">
        <v>108</v>
      </c>
      <c r="E9" s="83" t="s">
        <v>138</v>
      </c>
      <c r="F9" s="98" t="s">
        <v>4</v>
      </c>
      <c r="G9" s="80" t="s">
        <v>140</v>
      </c>
      <c r="H9" s="83" t="s">
        <v>139</v>
      </c>
      <c r="I9" s="98" t="s">
        <v>5</v>
      </c>
      <c r="J9" s="80" t="s">
        <v>141</v>
      </c>
      <c r="K9" s="83" t="s">
        <v>109</v>
      </c>
      <c r="L9" s="98" t="s">
        <v>6</v>
      </c>
      <c r="M9" s="80" t="s">
        <v>110</v>
      </c>
    </row>
    <row r="10" spans="1:13" x14ac:dyDescent="0.25">
      <c r="B10" s="85">
        <v>1</v>
      </c>
      <c r="C10" s="86" t="s">
        <v>111</v>
      </c>
      <c r="D10" s="88">
        <v>590</v>
      </c>
      <c r="E10" s="99"/>
      <c r="F10" s="100" t="str">
        <f t="shared" ref="F10:F33" si="3">IFERROR(IF(E10="","",IF(AND(_xlfn.ISFORMULA(E10),EXACT(E10,G10)),Rng_Lkp_AnswerStatus_Good,Rng_Lkp_AnswerStatus_Bad)),Rng_Lkp_AnswerStatus_Bad)</f>
        <v/>
      </c>
      <c r="G10" s="101">
        <f>D10*$F$4</f>
        <v>29.5</v>
      </c>
      <c r="H10" s="99"/>
      <c r="I10" s="100" t="str">
        <f t="shared" ref="I10:I33" si="4">IFERROR(IF(H10="","",IF(AND(_xlfn.ISFORMULA(H10),EXACT(H10,J10)),Rng_Lkp_AnswerStatus_Good,Rng_Lkp_AnswerStatus_Bad)),Rng_Lkp_AnswerStatus_Bad)</f>
        <v/>
      </c>
      <c r="J10" s="102">
        <f>D10*$I$4</f>
        <v>52.362499999999997</v>
      </c>
      <c r="K10" s="103"/>
      <c r="L10" s="100" t="str">
        <f t="shared" ref="L10:L33" si="5">IFERROR(IF(K10="","",IF(AND(_xlfn.ISFORMULA(K10),EXACT(K10,M10)),Rng_Lkp_AnswerStatus_Good,Rng_Lkp_AnswerStatus_Bad)),Rng_Lkp_AnswerStatus_Bad)</f>
        <v/>
      </c>
      <c r="M10" s="104">
        <f>D10*$L$4</f>
        <v>63684.6</v>
      </c>
    </row>
    <row r="11" spans="1:13" x14ac:dyDescent="0.25">
      <c r="B11" s="9">
        <v>2</v>
      </c>
      <c r="C11" s="10" t="s">
        <v>112</v>
      </c>
      <c r="D11" s="28">
        <v>675</v>
      </c>
      <c r="E11" s="105"/>
      <c r="F11" s="35" t="str">
        <f t="shared" si="3"/>
        <v/>
      </c>
      <c r="G11" s="36">
        <f t="shared" ref="G11:G33" si="6">D11*$F$4</f>
        <v>33.75</v>
      </c>
      <c r="H11" s="105"/>
      <c r="I11" s="35" t="str">
        <f t="shared" si="4"/>
        <v/>
      </c>
      <c r="J11" s="31">
        <f t="shared" ref="J11:J33" si="7">D11*$I$4</f>
        <v>59.90625</v>
      </c>
      <c r="K11" s="106"/>
      <c r="L11" s="35" t="str">
        <f t="shared" si="5"/>
        <v/>
      </c>
      <c r="M11" s="107">
        <f t="shared" ref="M11:M33" si="8">D11*$L$4</f>
        <v>72859.5</v>
      </c>
    </row>
    <row r="12" spans="1:13" x14ac:dyDescent="0.25">
      <c r="B12" s="90">
        <v>3</v>
      </c>
      <c r="C12" s="91" t="s">
        <v>113</v>
      </c>
      <c r="D12" s="93">
        <v>390</v>
      </c>
      <c r="E12" s="108"/>
      <c r="F12" s="109" t="str">
        <f t="shared" si="3"/>
        <v/>
      </c>
      <c r="G12" s="110">
        <f t="shared" si="6"/>
        <v>19.5</v>
      </c>
      <c r="H12" s="108"/>
      <c r="I12" s="109" t="str">
        <f t="shared" si="4"/>
        <v/>
      </c>
      <c r="J12" s="111">
        <f t="shared" si="7"/>
        <v>34.612499999999997</v>
      </c>
      <c r="K12" s="112"/>
      <c r="L12" s="109" t="str">
        <f t="shared" si="5"/>
        <v/>
      </c>
      <c r="M12" s="113">
        <f t="shared" si="8"/>
        <v>42096.6</v>
      </c>
    </row>
    <row r="13" spans="1:13" x14ac:dyDescent="0.25">
      <c r="B13" s="9">
        <v>4</v>
      </c>
      <c r="C13" s="10" t="s">
        <v>114</v>
      </c>
      <c r="D13" s="28">
        <v>480</v>
      </c>
      <c r="E13" s="105"/>
      <c r="F13" s="35" t="str">
        <f t="shared" si="3"/>
        <v/>
      </c>
      <c r="G13" s="36">
        <f t="shared" si="6"/>
        <v>24</v>
      </c>
      <c r="H13" s="105"/>
      <c r="I13" s="35" t="str">
        <f t="shared" si="4"/>
        <v/>
      </c>
      <c r="J13" s="31">
        <f t="shared" si="7"/>
        <v>42.599999999999994</v>
      </c>
      <c r="K13" s="106"/>
      <c r="L13" s="35" t="str">
        <f t="shared" si="5"/>
        <v/>
      </c>
      <c r="M13" s="107">
        <f t="shared" si="8"/>
        <v>51811.199999999997</v>
      </c>
    </row>
    <row r="14" spans="1:13" x14ac:dyDescent="0.25">
      <c r="B14" s="90">
        <v>5</v>
      </c>
      <c r="C14" s="91" t="s">
        <v>115</v>
      </c>
      <c r="D14" s="93">
        <v>530</v>
      </c>
      <c r="E14" s="108"/>
      <c r="F14" s="109" t="str">
        <f t="shared" si="3"/>
        <v/>
      </c>
      <c r="G14" s="110">
        <f t="shared" si="6"/>
        <v>26.5</v>
      </c>
      <c r="H14" s="108"/>
      <c r="I14" s="109" t="str">
        <f t="shared" si="4"/>
        <v/>
      </c>
      <c r="J14" s="111">
        <f t="shared" si="7"/>
        <v>47.037499999999994</v>
      </c>
      <c r="K14" s="112"/>
      <c r="L14" s="109" t="str">
        <f t="shared" si="5"/>
        <v/>
      </c>
      <c r="M14" s="113">
        <f t="shared" si="8"/>
        <v>57208.2</v>
      </c>
    </row>
    <row r="15" spans="1:13" x14ac:dyDescent="0.25">
      <c r="B15" s="9">
        <v>6</v>
      </c>
      <c r="C15" s="10" t="s">
        <v>116</v>
      </c>
      <c r="D15" s="28">
        <v>1045</v>
      </c>
      <c r="E15" s="105"/>
      <c r="F15" s="35" t="str">
        <f t="shared" si="3"/>
        <v/>
      </c>
      <c r="G15" s="36">
        <f t="shared" si="6"/>
        <v>52.25</v>
      </c>
      <c r="H15" s="105"/>
      <c r="I15" s="35" t="str">
        <f t="shared" si="4"/>
        <v/>
      </c>
      <c r="J15" s="31">
        <f t="shared" si="7"/>
        <v>92.743749999999991</v>
      </c>
      <c r="K15" s="106"/>
      <c r="L15" s="35" t="str">
        <f t="shared" si="5"/>
        <v/>
      </c>
      <c r="M15" s="107">
        <f t="shared" si="8"/>
        <v>112797.3</v>
      </c>
    </row>
    <row r="16" spans="1:13" x14ac:dyDescent="0.25">
      <c r="B16" s="90">
        <v>7</v>
      </c>
      <c r="C16" s="91" t="s">
        <v>117</v>
      </c>
      <c r="D16" s="93">
        <v>1650</v>
      </c>
      <c r="E16" s="108"/>
      <c r="F16" s="109" t="str">
        <f t="shared" si="3"/>
        <v/>
      </c>
      <c r="G16" s="110">
        <f t="shared" si="6"/>
        <v>82.5</v>
      </c>
      <c r="H16" s="108"/>
      <c r="I16" s="109" t="str">
        <f t="shared" si="4"/>
        <v/>
      </c>
      <c r="J16" s="111">
        <f t="shared" si="7"/>
        <v>146.4375</v>
      </c>
      <c r="K16" s="112"/>
      <c r="L16" s="109" t="str">
        <f t="shared" si="5"/>
        <v/>
      </c>
      <c r="M16" s="113">
        <f t="shared" si="8"/>
        <v>178101</v>
      </c>
    </row>
    <row r="17" spans="2:13" x14ac:dyDescent="0.25">
      <c r="B17" s="9">
        <v>8</v>
      </c>
      <c r="C17" s="10" t="s">
        <v>118</v>
      </c>
      <c r="D17" s="28">
        <v>1545</v>
      </c>
      <c r="E17" s="105"/>
      <c r="F17" s="35" t="str">
        <f t="shared" si="3"/>
        <v/>
      </c>
      <c r="G17" s="36">
        <f t="shared" si="6"/>
        <v>77.25</v>
      </c>
      <c r="H17" s="105"/>
      <c r="I17" s="35" t="str">
        <f t="shared" si="4"/>
        <v/>
      </c>
      <c r="J17" s="31">
        <f t="shared" si="7"/>
        <v>137.11875000000001</v>
      </c>
      <c r="K17" s="106"/>
      <c r="L17" s="35" t="str">
        <f t="shared" si="5"/>
        <v/>
      </c>
      <c r="M17" s="107">
        <f t="shared" si="8"/>
        <v>166767.29999999999</v>
      </c>
    </row>
    <row r="18" spans="2:13" x14ac:dyDescent="0.25">
      <c r="B18" s="90">
        <v>9</v>
      </c>
      <c r="C18" s="91" t="s">
        <v>119</v>
      </c>
      <c r="D18" s="93">
        <v>700</v>
      </c>
      <c r="E18" s="108"/>
      <c r="F18" s="109" t="str">
        <f t="shared" si="3"/>
        <v/>
      </c>
      <c r="G18" s="110">
        <f t="shared" si="6"/>
        <v>35</v>
      </c>
      <c r="H18" s="108"/>
      <c r="I18" s="109" t="str">
        <f t="shared" si="4"/>
        <v/>
      </c>
      <c r="J18" s="111">
        <f t="shared" si="7"/>
        <v>62.125</v>
      </c>
      <c r="K18" s="112"/>
      <c r="L18" s="109" t="str">
        <f t="shared" si="5"/>
        <v/>
      </c>
      <c r="M18" s="113">
        <f t="shared" si="8"/>
        <v>75558</v>
      </c>
    </row>
    <row r="19" spans="2:13" x14ac:dyDescent="0.25">
      <c r="B19" s="9">
        <v>10</v>
      </c>
      <c r="C19" s="10" t="s">
        <v>120</v>
      </c>
      <c r="D19" s="28">
        <v>1315</v>
      </c>
      <c r="E19" s="105"/>
      <c r="F19" s="35" t="str">
        <f t="shared" si="3"/>
        <v/>
      </c>
      <c r="G19" s="36">
        <f t="shared" si="6"/>
        <v>65.75</v>
      </c>
      <c r="H19" s="105"/>
      <c r="I19" s="35" t="str">
        <f t="shared" si="4"/>
        <v/>
      </c>
      <c r="J19" s="31">
        <f t="shared" si="7"/>
        <v>116.70625</v>
      </c>
      <c r="K19" s="106"/>
      <c r="L19" s="35" t="str">
        <f t="shared" si="5"/>
        <v/>
      </c>
      <c r="M19" s="107">
        <f t="shared" si="8"/>
        <v>141941.1</v>
      </c>
    </row>
    <row r="20" spans="2:13" x14ac:dyDescent="0.25">
      <c r="B20" s="90">
        <v>11</v>
      </c>
      <c r="C20" s="91" t="s">
        <v>121</v>
      </c>
      <c r="D20" s="93">
        <v>865</v>
      </c>
      <c r="E20" s="108"/>
      <c r="F20" s="109" t="str">
        <f t="shared" si="3"/>
        <v/>
      </c>
      <c r="G20" s="114">
        <f t="shared" si="6"/>
        <v>43.25</v>
      </c>
      <c r="H20" s="108"/>
      <c r="I20" s="109" t="str">
        <f t="shared" si="4"/>
        <v/>
      </c>
      <c r="J20" s="115">
        <f t="shared" si="7"/>
        <v>76.768749999999997</v>
      </c>
      <c r="K20" s="112"/>
      <c r="L20" s="109" t="str">
        <f t="shared" si="5"/>
        <v/>
      </c>
      <c r="M20" s="113">
        <f t="shared" si="8"/>
        <v>93368.099999999991</v>
      </c>
    </row>
    <row r="21" spans="2:13" x14ac:dyDescent="0.25">
      <c r="B21" s="9">
        <v>12</v>
      </c>
      <c r="C21" s="10" t="s">
        <v>122</v>
      </c>
      <c r="D21" s="28">
        <v>1865</v>
      </c>
      <c r="E21" s="105"/>
      <c r="F21" s="35" t="str">
        <f t="shared" si="3"/>
        <v/>
      </c>
      <c r="G21" s="116">
        <f t="shared" si="6"/>
        <v>93.25</v>
      </c>
      <c r="H21" s="105"/>
      <c r="I21" s="35" t="str">
        <f t="shared" si="4"/>
        <v/>
      </c>
      <c r="J21" s="117">
        <f t="shared" si="7"/>
        <v>165.51874999999998</v>
      </c>
      <c r="K21" s="106"/>
      <c r="L21" s="35" t="str">
        <f t="shared" si="5"/>
        <v/>
      </c>
      <c r="M21" s="107">
        <f t="shared" si="8"/>
        <v>201308.1</v>
      </c>
    </row>
    <row r="22" spans="2:13" x14ac:dyDescent="0.25">
      <c r="B22" s="90">
        <v>13</v>
      </c>
      <c r="C22" s="91" t="s">
        <v>123</v>
      </c>
      <c r="D22" s="93">
        <v>820</v>
      </c>
      <c r="E22" s="108"/>
      <c r="F22" s="109" t="str">
        <f t="shared" si="3"/>
        <v/>
      </c>
      <c r="G22" s="114">
        <f t="shared" si="6"/>
        <v>41</v>
      </c>
      <c r="H22" s="108"/>
      <c r="I22" s="109" t="str">
        <f t="shared" si="4"/>
        <v/>
      </c>
      <c r="J22" s="115">
        <f t="shared" si="7"/>
        <v>72.774999999999991</v>
      </c>
      <c r="K22" s="112"/>
      <c r="L22" s="109" t="str">
        <f t="shared" si="5"/>
        <v/>
      </c>
      <c r="M22" s="113">
        <f t="shared" si="8"/>
        <v>88510.8</v>
      </c>
    </row>
    <row r="23" spans="2:13" x14ac:dyDescent="0.25">
      <c r="B23" s="9">
        <v>14</v>
      </c>
      <c r="C23" s="10" t="s">
        <v>124</v>
      </c>
      <c r="D23" s="28">
        <v>1240</v>
      </c>
      <c r="E23" s="105"/>
      <c r="F23" s="35" t="str">
        <f t="shared" si="3"/>
        <v/>
      </c>
      <c r="G23" s="116">
        <f t="shared" si="6"/>
        <v>62</v>
      </c>
      <c r="H23" s="105"/>
      <c r="I23" s="35" t="str">
        <f t="shared" si="4"/>
        <v/>
      </c>
      <c r="J23" s="117">
        <f t="shared" si="7"/>
        <v>110.05</v>
      </c>
      <c r="K23" s="106"/>
      <c r="L23" s="35" t="str">
        <f t="shared" si="5"/>
        <v/>
      </c>
      <c r="M23" s="107">
        <f t="shared" si="8"/>
        <v>133845.6</v>
      </c>
    </row>
    <row r="24" spans="2:13" x14ac:dyDescent="0.25">
      <c r="B24" s="90">
        <v>15</v>
      </c>
      <c r="C24" s="91" t="s">
        <v>125</v>
      </c>
      <c r="D24" s="93">
        <v>525</v>
      </c>
      <c r="E24" s="108"/>
      <c r="F24" s="109" t="str">
        <f t="shared" si="3"/>
        <v/>
      </c>
      <c r="G24" s="114">
        <f t="shared" si="6"/>
        <v>26.25</v>
      </c>
      <c r="H24" s="108"/>
      <c r="I24" s="109" t="str">
        <f t="shared" si="4"/>
        <v/>
      </c>
      <c r="J24" s="115">
        <f t="shared" si="7"/>
        <v>46.59375</v>
      </c>
      <c r="K24" s="112"/>
      <c r="L24" s="109" t="str">
        <f t="shared" si="5"/>
        <v/>
      </c>
      <c r="M24" s="113">
        <f t="shared" si="8"/>
        <v>56668.5</v>
      </c>
    </row>
    <row r="25" spans="2:13" x14ac:dyDescent="0.25">
      <c r="B25" s="9">
        <v>16</v>
      </c>
      <c r="C25" s="10" t="s">
        <v>126</v>
      </c>
      <c r="D25" s="28">
        <v>490</v>
      </c>
      <c r="E25" s="105"/>
      <c r="F25" s="35" t="str">
        <f t="shared" si="3"/>
        <v/>
      </c>
      <c r="G25" s="116">
        <f t="shared" si="6"/>
        <v>24.5</v>
      </c>
      <c r="H25" s="105"/>
      <c r="I25" s="35" t="str">
        <f t="shared" si="4"/>
        <v/>
      </c>
      <c r="J25" s="117">
        <f t="shared" si="7"/>
        <v>43.487499999999997</v>
      </c>
      <c r="K25" s="106"/>
      <c r="L25" s="35" t="str">
        <f t="shared" si="5"/>
        <v/>
      </c>
      <c r="M25" s="107">
        <f t="shared" si="8"/>
        <v>52890.6</v>
      </c>
    </row>
    <row r="26" spans="2:13" x14ac:dyDescent="0.25">
      <c r="B26" s="90">
        <v>17</v>
      </c>
      <c r="C26" s="91" t="s">
        <v>127</v>
      </c>
      <c r="D26" s="93">
        <v>555</v>
      </c>
      <c r="E26" s="108"/>
      <c r="F26" s="109" t="str">
        <f t="shared" si="3"/>
        <v/>
      </c>
      <c r="G26" s="114">
        <f t="shared" si="6"/>
        <v>27.75</v>
      </c>
      <c r="H26" s="108"/>
      <c r="I26" s="109" t="str">
        <f t="shared" si="4"/>
        <v/>
      </c>
      <c r="J26" s="115">
        <f t="shared" si="7"/>
        <v>49.256249999999994</v>
      </c>
      <c r="K26" s="112"/>
      <c r="L26" s="109" t="str">
        <f t="shared" si="5"/>
        <v/>
      </c>
      <c r="M26" s="113">
        <f t="shared" si="8"/>
        <v>59906.7</v>
      </c>
    </row>
    <row r="27" spans="2:13" x14ac:dyDescent="0.25">
      <c r="B27" s="9">
        <v>18</v>
      </c>
      <c r="C27" s="10" t="s">
        <v>128</v>
      </c>
      <c r="D27" s="28">
        <v>855</v>
      </c>
      <c r="E27" s="105"/>
      <c r="F27" s="35" t="str">
        <f t="shared" si="3"/>
        <v/>
      </c>
      <c r="G27" s="116">
        <f t="shared" si="6"/>
        <v>42.75</v>
      </c>
      <c r="H27" s="105"/>
      <c r="I27" s="35" t="str">
        <f t="shared" si="4"/>
        <v/>
      </c>
      <c r="J27" s="117">
        <f t="shared" si="7"/>
        <v>75.881249999999994</v>
      </c>
      <c r="K27" s="106"/>
      <c r="L27" s="35" t="str">
        <f t="shared" si="5"/>
        <v/>
      </c>
      <c r="M27" s="107">
        <f t="shared" si="8"/>
        <v>92288.7</v>
      </c>
    </row>
    <row r="28" spans="2:13" x14ac:dyDescent="0.25">
      <c r="B28" s="90">
        <v>19</v>
      </c>
      <c r="C28" s="91" t="s">
        <v>129</v>
      </c>
      <c r="D28" s="93">
        <v>570</v>
      </c>
      <c r="E28" s="108"/>
      <c r="F28" s="109" t="str">
        <f t="shared" si="3"/>
        <v/>
      </c>
      <c r="G28" s="114">
        <f t="shared" si="6"/>
        <v>28.5</v>
      </c>
      <c r="H28" s="108"/>
      <c r="I28" s="109" t="str">
        <f t="shared" si="4"/>
        <v/>
      </c>
      <c r="J28" s="115">
        <f t="shared" si="7"/>
        <v>50.587499999999999</v>
      </c>
      <c r="K28" s="112"/>
      <c r="L28" s="109" t="str">
        <f t="shared" si="5"/>
        <v/>
      </c>
      <c r="M28" s="113">
        <f t="shared" si="8"/>
        <v>61525.799999999996</v>
      </c>
    </row>
    <row r="29" spans="2:13" x14ac:dyDescent="0.25">
      <c r="B29" s="9">
        <v>20</v>
      </c>
      <c r="C29" s="10" t="s">
        <v>130</v>
      </c>
      <c r="D29" s="28">
        <v>1600</v>
      </c>
      <c r="E29" s="105"/>
      <c r="F29" s="35" t="str">
        <f t="shared" si="3"/>
        <v/>
      </c>
      <c r="G29" s="116">
        <f t="shared" si="6"/>
        <v>80</v>
      </c>
      <c r="H29" s="105"/>
      <c r="I29" s="35" t="str">
        <f t="shared" si="4"/>
        <v/>
      </c>
      <c r="J29" s="117">
        <f t="shared" si="7"/>
        <v>142</v>
      </c>
      <c r="K29" s="106"/>
      <c r="L29" s="35" t="str">
        <f t="shared" si="5"/>
        <v/>
      </c>
      <c r="M29" s="107">
        <f t="shared" si="8"/>
        <v>172704</v>
      </c>
    </row>
    <row r="30" spans="2:13" x14ac:dyDescent="0.25">
      <c r="B30" s="90">
        <v>21</v>
      </c>
      <c r="C30" s="91" t="s">
        <v>131</v>
      </c>
      <c r="D30" s="93">
        <v>350</v>
      </c>
      <c r="E30" s="108"/>
      <c r="F30" s="109" t="str">
        <f t="shared" si="3"/>
        <v/>
      </c>
      <c r="G30" s="114">
        <f t="shared" si="6"/>
        <v>17.5</v>
      </c>
      <c r="H30" s="108"/>
      <c r="I30" s="109" t="str">
        <f t="shared" si="4"/>
        <v/>
      </c>
      <c r="J30" s="115">
        <f t="shared" si="7"/>
        <v>31.0625</v>
      </c>
      <c r="K30" s="112"/>
      <c r="L30" s="109" t="str">
        <f t="shared" si="5"/>
        <v/>
      </c>
      <c r="M30" s="113">
        <f t="shared" si="8"/>
        <v>37779</v>
      </c>
    </row>
    <row r="31" spans="2:13" x14ac:dyDescent="0.25">
      <c r="B31" s="9">
        <v>22</v>
      </c>
      <c r="C31" s="10" t="s">
        <v>132</v>
      </c>
      <c r="D31" s="28">
        <v>1605</v>
      </c>
      <c r="E31" s="105"/>
      <c r="F31" s="35" t="str">
        <f t="shared" si="3"/>
        <v/>
      </c>
      <c r="G31" s="116">
        <f t="shared" si="6"/>
        <v>80.25</v>
      </c>
      <c r="H31" s="105"/>
      <c r="I31" s="35" t="str">
        <f t="shared" si="4"/>
        <v/>
      </c>
      <c r="J31" s="117">
        <f t="shared" si="7"/>
        <v>142.44374999999999</v>
      </c>
      <c r="K31" s="106"/>
      <c r="L31" s="35" t="str">
        <f t="shared" si="5"/>
        <v/>
      </c>
      <c r="M31" s="107">
        <f t="shared" si="8"/>
        <v>173243.69999999998</v>
      </c>
    </row>
    <row r="32" spans="2:13" x14ac:dyDescent="0.25">
      <c r="B32" s="90">
        <v>23</v>
      </c>
      <c r="C32" s="91" t="s">
        <v>133</v>
      </c>
      <c r="D32" s="93">
        <v>1185</v>
      </c>
      <c r="E32" s="108"/>
      <c r="F32" s="109" t="str">
        <f t="shared" si="3"/>
        <v/>
      </c>
      <c r="G32" s="114">
        <f t="shared" si="6"/>
        <v>59.25</v>
      </c>
      <c r="H32" s="108"/>
      <c r="I32" s="109" t="str">
        <f t="shared" si="4"/>
        <v/>
      </c>
      <c r="J32" s="115">
        <f t="shared" si="7"/>
        <v>105.16874999999999</v>
      </c>
      <c r="K32" s="112"/>
      <c r="L32" s="109" t="str">
        <f t="shared" si="5"/>
        <v/>
      </c>
      <c r="M32" s="113">
        <f t="shared" si="8"/>
        <v>127908.9</v>
      </c>
    </row>
    <row r="33" spans="2:13" x14ac:dyDescent="0.25">
      <c r="B33" s="94">
        <v>24</v>
      </c>
      <c r="C33" s="95" t="s">
        <v>134</v>
      </c>
      <c r="D33" s="97">
        <v>555</v>
      </c>
      <c r="E33" s="118"/>
      <c r="F33" s="119" t="str">
        <f t="shared" si="3"/>
        <v/>
      </c>
      <c r="G33" s="120">
        <f t="shared" si="6"/>
        <v>27.75</v>
      </c>
      <c r="H33" s="118"/>
      <c r="I33" s="119" t="str">
        <f t="shared" si="4"/>
        <v/>
      </c>
      <c r="J33" s="121">
        <f t="shared" si="7"/>
        <v>49.256249999999994</v>
      </c>
      <c r="K33" s="122"/>
      <c r="L33" s="119" t="str">
        <f t="shared" si="5"/>
        <v/>
      </c>
      <c r="M33" s="123">
        <f t="shared" si="8"/>
        <v>59906.7</v>
      </c>
    </row>
  </sheetData>
  <conditionalFormatting sqref="B7:B8 F8 I8 L8">
    <cfRule type="colorScale" priority="3">
      <colorScale>
        <cfvo type="num" val="0"/>
        <cfvo type="num" val="0.5"/>
        <cfvo type="num" val="1"/>
        <color rgb="FFF8696B"/>
        <color rgb="FFFFEB84"/>
        <color rgb="FF63BE7B"/>
      </colorScale>
    </cfRule>
  </conditionalFormatting>
  <conditionalFormatting sqref="B10:M33">
    <cfRule type="cellIs" dxfId="39" priority="4" operator="equal">
      <formula>Rng_Lkp_AnswerStatus_Bad</formula>
    </cfRule>
    <cfRule type="cellIs" dxfId="38" priority="5" operator="equal">
      <formula>Rng_Lkp_AnswerStatus_Good</formula>
    </cfRule>
  </conditionalFormatting>
  <pageMargins left="0.7" right="0.7" top="0.75" bottom="0.75" header="0.3" footer="0.3"/>
  <pageSetup paperSize="121"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FE256B-ACD3-43C1-83B9-EBA3FBEE4799}">
  <sheetPr>
    <tabColor theme="2" tint="-0.249977111117893"/>
  </sheetPr>
  <dimension ref="A1:V12"/>
  <sheetViews>
    <sheetView showGridLines="0" zoomScaleNormal="100" workbookViewId="0">
      <pane ySplit="2" topLeftCell="A3" activePane="bottomLeft" state="frozen"/>
      <selection pane="bottomLeft" activeCell="A3" sqref="A3"/>
    </sheetView>
  </sheetViews>
  <sheetFormatPr defaultColWidth="9.140625" defaultRowHeight="15" outlineLevelCol="1" x14ac:dyDescent="0.25"/>
  <cols>
    <col min="1" max="1" width="2.5703125" style="8" customWidth="1"/>
    <col min="2" max="7" width="5.7109375" style="8" customWidth="1"/>
    <col min="8" max="8" width="2.7109375" style="8" customWidth="1"/>
    <col min="9" max="9" width="5.7109375" style="8" customWidth="1"/>
    <col min="10" max="14" width="7.42578125" style="8" bestFit="1" customWidth="1"/>
    <col min="15" max="15" width="2.7109375" style="8" customWidth="1"/>
    <col min="16" max="21" width="5.7109375" style="8" hidden="1" customWidth="1" outlineLevel="1"/>
    <col min="22" max="22" width="9.140625" style="8" collapsed="1"/>
    <col min="23" max="16384" width="9.140625" style="8"/>
  </cols>
  <sheetData>
    <row r="1" spans="1:21" s="6" customFormat="1" ht="21" x14ac:dyDescent="0.35">
      <c r="A1" s="29"/>
      <c r="B1" s="3"/>
      <c r="D1" s="32"/>
      <c r="E1" s="32"/>
      <c r="F1" s="32" t="s">
        <v>96</v>
      </c>
    </row>
    <row r="2" spans="1:21" s="6" customFormat="1" ht="18.75" x14ac:dyDescent="0.3">
      <c r="A2" s="30"/>
      <c r="B2" s="7"/>
      <c r="D2" s="33"/>
      <c r="E2" s="33"/>
      <c r="F2" s="33" t="s">
        <v>24</v>
      </c>
    </row>
    <row r="3" spans="1:21" ht="6.95" customHeight="1" x14ac:dyDescent="0.25"/>
    <row r="4" spans="1:21" ht="18.75" x14ac:dyDescent="0.3">
      <c r="A4" s="47"/>
      <c r="B4" s="38" t="s">
        <v>135</v>
      </c>
    </row>
    <row r="5" spans="1:21" x14ac:dyDescent="0.25">
      <c r="I5" s="62" t="str">
        <f>IFERROR(COUNTIF(J8:N12,Rng_Lkp_AnswerStatus_Good)/COUNTA(C8:G12),"")</f>
        <v/>
      </c>
      <c r="J5" s="43" t="s">
        <v>9</v>
      </c>
    </row>
    <row r="6" spans="1:21" x14ac:dyDescent="0.25">
      <c r="I6" s="48"/>
      <c r="J6" s="49" t="s">
        <v>136</v>
      </c>
      <c r="K6" s="49"/>
      <c r="L6" s="49"/>
      <c r="M6" s="49"/>
      <c r="N6" s="49"/>
      <c r="P6" s="57"/>
      <c r="Q6" s="58" t="s">
        <v>136</v>
      </c>
      <c r="R6" s="58"/>
      <c r="S6" s="58"/>
      <c r="T6" s="58"/>
      <c r="U6" s="58"/>
    </row>
    <row r="7" spans="1:21" x14ac:dyDescent="0.25">
      <c r="B7" s="50"/>
      <c r="C7" s="51">
        <v>5</v>
      </c>
      <c r="D7" s="51">
        <v>10</v>
      </c>
      <c r="E7" s="51">
        <v>15</v>
      </c>
      <c r="F7" s="51">
        <v>20</v>
      </c>
      <c r="G7" s="51">
        <v>25</v>
      </c>
      <c r="I7" s="54"/>
      <c r="J7" s="55">
        <v>5</v>
      </c>
      <c r="K7" s="55">
        <v>10</v>
      </c>
      <c r="L7" s="55">
        <v>15</v>
      </c>
      <c r="M7" s="55">
        <v>20</v>
      </c>
      <c r="N7" s="55">
        <v>25</v>
      </c>
      <c r="P7" s="59"/>
      <c r="Q7" s="60">
        <v>5</v>
      </c>
      <c r="R7" s="60">
        <v>10</v>
      </c>
      <c r="S7" s="60">
        <v>15</v>
      </c>
      <c r="T7" s="60">
        <v>20</v>
      </c>
      <c r="U7" s="60">
        <v>25</v>
      </c>
    </row>
    <row r="8" spans="1:21" x14ac:dyDescent="0.25">
      <c r="B8" s="52">
        <v>5</v>
      </c>
      <c r="C8" s="53"/>
      <c r="D8" s="53"/>
      <c r="E8" s="53"/>
      <c r="F8" s="53"/>
      <c r="G8" s="53"/>
      <c r="I8" s="56">
        <v>5</v>
      </c>
      <c r="J8" s="325" t="str">
        <f t="shared" ref="J8:N12" si="0">IFERROR(IF(C8="","",IF(AND(_xlfn.ISFORMULA(C8),EXACT(C8,Q8)),Rng_Lkp_AnswerStatus_Good,Rng_Lkp_AnswerStatus_Bad)),Rng_Lkp_AnswerStatus_Bad)</f>
        <v/>
      </c>
      <c r="K8" s="325" t="str">
        <f t="shared" si="0"/>
        <v/>
      </c>
      <c r="L8" s="325" t="str">
        <f t="shared" si="0"/>
        <v/>
      </c>
      <c r="M8" s="325" t="str">
        <f t="shared" si="0"/>
        <v/>
      </c>
      <c r="N8" s="325" t="str">
        <f t="shared" si="0"/>
        <v/>
      </c>
      <c r="P8" s="61">
        <v>5</v>
      </c>
      <c r="Q8" s="63">
        <f>$B8*C$7</f>
        <v>25</v>
      </c>
      <c r="R8" s="63">
        <f t="shared" ref="R8:R12" si="1">$B8*D$7</f>
        <v>50</v>
      </c>
      <c r="S8" s="63">
        <f t="shared" ref="S8:S12" si="2">$B8*E$7</f>
        <v>75</v>
      </c>
      <c r="T8" s="63">
        <f t="shared" ref="T8:T12" si="3">$B8*F$7</f>
        <v>100</v>
      </c>
      <c r="U8" s="63">
        <f t="shared" ref="U8:U12" si="4">$B8*G$7</f>
        <v>125</v>
      </c>
    </row>
    <row r="9" spans="1:21" x14ac:dyDescent="0.25">
      <c r="B9" s="52">
        <v>10</v>
      </c>
      <c r="C9" s="53"/>
      <c r="D9" s="53"/>
      <c r="E9" s="53"/>
      <c r="F9" s="53"/>
      <c r="G9" s="53"/>
      <c r="I9" s="56">
        <v>10</v>
      </c>
      <c r="J9" s="325" t="str">
        <f t="shared" si="0"/>
        <v/>
      </c>
      <c r="K9" s="325" t="str">
        <f t="shared" si="0"/>
        <v/>
      </c>
      <c r="L9" s="325" t="str">
        <f t="shared" si="0"/>
        <v/>
      </c>
      <c r="M9" s="325" t="str">
        <f t="shared" si="0"/>
        <v/>
      </c>
      <c r="N9" s="325" t="str">
        <f t="shared" si="0"/>
        <v/>
      </c>
      <c r="P9" s="61">
        <v>10</v>
      </c>
      <c r="Q9" s="63">
        <f t="shared" ref="Q9:Q12" si="5">$B9*C$7</f>
        <v>50</v>
      </c>
      <c r="R9" s="63">
        <f t="shared" si="1"/>
        <v>100</v>
      </c>
      <c r="S9" s="63">
        <f t="shared" si="2"/>
        <v>150</v>
      </c>
      <c r="T9" s="63">
        <f t="shared" si="3"/>
        <v>200</v>
      </c>
      <c r="U9" s="63">
        <f t="shared" si="4"/>
        <v>250</v>
      </c>
    </row>
    <row r="10" spans="1:21" x14ac:dyDescent="0.25">
      <c r="B10" s="52">
        <v>15</v>
      </c>
      <c r="C10" s="53"/>
      <c r="D10" s="53"/>
      <c r="E10" s="53"/>
      <c r="F10" s="53"/>
      <c r="G10" s="53"/>
      <c r="I10" s="56">
        <v>15</v>
      </c>
      <c r="J10" s="325" t="str">
        <f t="shared" si="0"/>
        <v/>
      </c>
      <c r="K10" s="325" t="str">
        <f t="shared" si="0"/>
        <v/>
      </c>
      <c r="L10" s="325" t="str">
        <f t="shared" si="0"/>
        <v/>
      </c>
      <c r="M10" s="325" t="str">
        <f t="shared" si="0"/>
        <v/>
      </c>
      <c r="N10" s="325" t="str">
        <f t="shared" si="0"/>
        <v/>
      </c>
      <c r="P10" s="61">
        <v>15</v>
      </c>
      <c r="Q10" s="63">
        <f t="shared" si="5"/>
        <v>75</v>
      </c>
      <c r="R10" s="63">
        <f t="shared" si="1"/>
        <v>150</v>
      </c>
      <c r="S10" s="63">
        <f t="shared" si="2"/>
        <v>225</v>
      </c>
      <c r="T10" s="63">
        <f t="shared" si="3"/>
        <v>300</v>
      </c>
      <c r="U10" s="63">
        <f t="shared" si="4"/>
        <v>375</v>
      </c>
    </row>
    <row r="11" spans="1:21" x14ac:dyDescent="0.25">
      <c r="B11" s="52">
        <v>20</v>
      </c>
      <c r="C11" s="53"/>
      <c r="D11" s="53"/>
      <c r="E11" s="53"/>
      <c r="F11" s="53"/>
      <c r="G11" s="53"/>
      <c r="I11" s="56">
        <v>20</v>
      </c>
      <c r="J11" s="325" t="str">
        <f t="shared" si="0"/>
        <v/>
      </c>
      <c r="K11" s="325" t="str">
        <f t="shared" si="0"/>
        <v/>
      </c>
      <c r="L11" s="325" t="str">
        <f t="shared" si="0"/>
        <v/>
      </c>
      <c r="M11" s="325" t="str">
        <f t="shared" si="0"/>
        <v/>
      </c>
      <c r="N11" s="325" t="str">
        <f t="shared" si="0"/>
        <v/>
      </c>
      <c r="P11" s="61">
        <v>20</v>
      </c>
      <c r="Q11" s="63">
        <f t="shared" si="5"/>
        <v>100</v>
      </c>
      <c r="R11" s="63">
        <f t="shared" si="1"/>
        <v>200</v>
      </c>
      <c r="S11" s="63">
        <f t="shared" si="2"/>
        <v>300</v>
      </c>
      <c r="T11" s="63">
        <f t="shared" si="3"/>
        <v>400</v>
      </c>
      <c r="U11" s="63">
        <f t="shared" si="4"/>
        <v>500</v>
      </c>
    </row>
    <row r="12" spans="1:21" x14ac:dyDescent="0.25">
      <c r="B12" s="52">
        <v>25</v>
      </c>
      <c r="C12" s="53"/>
      <c r="D12" s="53"/>
      <c r="E12" s="53"/>
      <c r="F12" s="53"/>
      <c r="G12" s="53"/>
      <c r="I12" s="56">
        <v>25</v>
      </c>
      <c r="J12" s="325" t="str">
        <f t="shared" si="0"/>
        <v/>
      </c>
      <c r="K12" s="325" t="str">
        <f t="shared" si="0"/>
        <v/>
      </c>
      <c r="L12" s="325" t="str">
        <f t="shared" si="0"/>
        <v/>
      </c>
      <c r="M12" s="325" t="str">
        <f t="shared" si="0"/>
        <v/>
      </c>
      <c r="N12" s="325" t="str">
        <f t="shared" si="0"/>
        <v/>
      </c>
      <c r="P12" s="61">
        <v>25</v>
      </c>
      <c r="Q12" s="63">
        <f t="shared" si="5"/>
        <v>125</v>
      </c>
      <c r="R12" s="63">
        <f t="shared" si="1"/>
        <v>250</v>
      </c>
      <c r="S12" s="63">
        <f t="shared" si="2"/>
        <v>375</v>
      </c>
      <c r="T12" s="63">
        <f t="shared" si="3"/>
        <v>500</v>
      </c>
      <c r="U12" s="63">
        <f t="shared" si="4"/>
        <v>625</v>
      </c>
    </row>
  </sheetData>
  <conditionalFormatting sqref="J8:N12">
    <cfRule type="cellIs" dxfId="37" priority="2" operator="equal">
      <formula>Rng_Lkp_AnswerStatus_Bad</formula>
    </cfRule>
    <cfRule type="cellIs" dxfId="36" priority="3" operator="equal">
      <formula>Rng_Lkp_AnswerStatus_Good</formula>
    </cfRule>
  </conditionalFormatting>
  <conditionalFormatting sqref="I5">
    <cfRule type="colorScale" priority="1">
      <colorScale>
        <cfvo type="num" val="0"/>
        <cfvo type="num" val="0.5"/>
        <cfvo type="num" val="1"/>
        <color rgb="FFF8696B"/>
        <color rgb="FFFFEB84"/>
        <color rgb="FF63BE7B"/>
      </colorScale>
    </cfRule>
  </conditionalFormatting>
  <pageMargins left="0.7" right="0.7" top="0.75" bottom="0.75" header="0.3" footer="0.3"/>
  <pageSetup paperSize="121" orientation="portrait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503EDF-5A19-401D-8102-DCE41E5B2018}">
  <sheetPr>
    <tabColor theme="8"/>
  </sheetPr>
  <dimension ref="A1:X31"/>
  <sheetViews>
    <sheetView showGridLines="0" zoomScaleNormal="100" workbookViewId="0">
      <pane xSplit="4" ySplit="7" topLeftCell="E8" activePane="bottomRight" state="frozen"/>
      <selection pane="topRight" activeCell="E1" sqref="E1"/>
      <selection pane="bottomLeft" activeCell="A8" sqref="A8"/>
      <selection pane="bottomRight" activeCell="E8" sqref="E8"/>
    </sheetView>
  </sheetViews>
  <sheetFormatPr defaultColWidth="9.140625" defaultRowHeight="15" outlineLevelRow="1" outlineLevelCol="1" x14ac:dyDescent="0.25"/>
  <cols>
    <col min="1" max="1" width="2.5703125" style="8" customWidth="1"/>
    <col min="2" max="2" width="6.140625" style="8" bestFit="1" customWidth="1"/>
    <col min="3" max="3" width="19.140625" style="8" bestFit="1" customWidth="1"/>
    <col min="4" max="4" width="8.140625" style="8" bestFit="1" customWidth="1"/>
    <col min="5" max="5" width="8.85546875" style="8" bestFit="1" customWidth="1"/>
    <col min="6" max="8" width="8.7109375" style="8" customWidth="1"/>
    <col min="9" max="9" width="10.140625" style="8" bestFit="1" customWidth="1"/>
    <col min="10" max="10" width="8.140625" style="8" bestFit="1" customWidth="1"/>
    <col min="11" max="11" width="10.7109375" style="8" hidden="1" customWidth="1" outlineLevel="1"/>
    <col min="12" max="12" width="10.5703125" style="8" bestFit="1" customWidth="1" collapsed="1"/>
    <col min="13" max="13" width="8.140625" style="8" bestFit="1" customWidth="1"/>
    <col min="14" max="14" width="11.140625" style="8" hidden="1" customWidth="1" outlineLevel="1"/>
    <col min="15" max="15" width="9.7109375" style="8" bestFit="1" customWidth="1" collapsed="1"/>
    <col min="16" max="16" width="8.140625" style="8" bestFit="1" customWidth="1"/>
    <col min="17" max="17" width="10.28515625" style="8" hidden="1" customWidth="1" outlineLevel="1"/>
    <col min="18" max="18" width="13.5703125" style="8" bestFit="1" customWidth="1" collapsed="1"/>
    <col min="19" max="19" width="8.140625" style="8" bestFit="1" customWidth="1"/>
    <col min="20" max="20" width="14.140625" style="8" hidden="1" customWidth="1" outlineLevel="1"/>
    <col min="21" max="21" width="13.28515625" style="8" bestFit="1" customWidth="1" collapsed="1"/>
    <col min="22" max="22" width="8.140625" style="8" bestFit="1" customWidth="1"/>
    <col min="23" max="23" width="14.5703125" style="8" hidden="1" customWidth="1" outlineLevel="1"/>
    <col min="24" max="24" width="9.140625" style="8" collapsed="1"/>
    <col min="25" max="16384" width="9.140625" style="8"/>
  </cols>
  <sheetData>
    <row r="1" spans="1:23" s="6" customFormat="1" ht="21" x14ac:dyDescent="0.35">
      <c r="A1" s="29"/>
      <c r="B1" s="3"/>
      <c r="E1" s="32" t="s">
        <v>97</v>
      </c>
      <c r="I1" s="32"/>
    </row>
    <row r="2" spans="1:23" s="6" customFormat="1" ht="18.75" x14ac:dyDescent="0.3">
      <c r="A2" s="30"/>
      <c r="B2" s="7"/>
      <c r="E2" s="33" t="s">
        <v>24</v>
      </c>
      <c r="I2" s="33"/>
    </row>
    <row r="3" spans="1:23" ht="6.95" customHeight="1" x14ac:dyDescent="0.25"/>
    <row r="4" spans="1:23" x14ac:dyDescent="0.25">
      <c r="D4" s="66" t="s">
        <v>22</v>
      </c>
      <c r="H4" s="11"/>
      <c r="I4" s="17">
        <v>1</v>
      </c>
      <c r="J4" s="12"/>
      <c r="K4" s="12"/>
      <c r="L4" s="17">
        <v>2</v>
      </c>
      <c r="M4" s="12"/>
      <c r="N4" s="12"/>
      <c r="O4" s="17">
        <v>3</v>
      </c>
      <c r="P4" s="12"/>
      <c r="Q4" s="12"/>
      <c r="R4" s="17">
        <v>4</v>
      </c>
      <c r="S4" s="12"/>
      <c r="T4" s="12"/>
      <c r="U4" s="17">
        <v>5</v>
      </c>
      <c r="V4" s="12"/>
      <c r="W4" s="12"/>
    </row>
    <row r="5" spans="1:23" hidden="1" outlineLevel="1" x14ac:dyDescent="0.25">
      <c r="B5" s="21" t="str">
        <f>IFERROR(IF(SUMIFS(I5:W5,I4:W4,"&gt;=0")=0,"",SUMIFS(I5:W5,I4:W4,"&gt;=0")/SUMIFS(I5:W5,I6:W6,"ANSWER")),"")</f>
        <v/>
      </c>
      <c r="C5" s="18" t="s">
        <v>8</v>
      </c>
      <c r="D5" s="66"/>
      <c r="E5" s="11"/>
      <c r="F5" s="11"/>
      <c r="G5" s="11"/>
      <c r="H5" s="11"/>
      <c r="I5" s="19">
        <f>IFERROR(COUNTA(I8:I31),"")</f>
        <v>0</v>
      </c>
      <c r="J5" s="20">
        <f>IFERROR(COUNTIF(J8:J31,Rng_Lkp_AnswerStatus_Good),"")</f>
        <v>0</v>
      </c>
      <c r="K5" s="20">
        <f>IFERROR(COUNTA(K8:K31),"")</f>
        <v>24</v>
      </c>
      <c r="L5" s="19">
        <f t="shared" ref="L5" si="0">IFERROR(COUNTA(L8:L31),"")</f>
        <v>0</v>
      </c>
      <c r="M5" s="20">
        <f>IFERROR(COUNTIF(M8:M31,Rng_Lkp_AnswerStatus_Good),"")</f>
        <v>0</v>
      </c>
      <c r="N5" s="20">
        <f t="shared" ref="N5:O5" si="1">IFERROR(COUNTA(N8:N31),"")</f>
        <v>24</v>
      </c>
      <c r="O5" s="19">
        <f t="shared" si="1"/>
        <v>0</v>
      </c>
      <c r="P5" s="20">
        <f>IFERROR(COUNTIF(P8:P31,Rng_Lkp_AnswerStatus_Good),"")</f>
        <v>0</v>
      </c>
      <c r="Q5" s="20">
        <f t="shared" ref="Q5:R5" si="2">IFERROR(COUNTA(Q8:Q31),"")</f>
        <v>24</v>
      </c>
      <c r="R5" s="19">
        <f t="shared" si="2"/>
        <v>0</v>
      </c>
      <c r="S5" s="20">
        <f>IFERROR(COUNTIF(S8:S31,Rng_Lkp_AnswerStatus_Good),"")</f>
        <v>0</v>
      </c>
      <c r="T5" s="20">
        <f t="shared" ref="T5:U5" si="3">IFERROR(COUNTA(T8:T31),"")</f>
        <v>24</v>
      </c>
      <c r="U5" s="19">
        <f t="shared" si="3"/>
        <v>0</v>
      </c>
      <c r="V5" s="20">
        <f>IFERROR(COUNTIF(V8:V31,Rng_Lkp_AnswerStatus_Good),"")</f>
        <v>0</v>
      </c>
      <c r="W5" s="20">
        <f t="shared" ref="W5" si="4">IFERROR(COUNTA(W8:W31),"")</f>
        <v>24</v>
      </c>
    </row>
    <row r="6" spans="1:23" collapsed="1" x14ac:dyDescent="0.25">
      <c r="B6" s="21" t="str">
        <f>IFERROR(IF(SUMIFS(I5:W5,I4:W4,"&gt;=0")=0,"",SUMIFS(I5:W5,I6:W6,"&gt;=0", I6:W6,"&lt;=1")/SUMIFS(I5:W5,I4:W4,"&gt;0")),"")</f>
        <v/>
      </c>
      <c r="C6" s="18" t="s">
        <v>9</v>
      </c>
      <c r="D6" s="67"/>
      <c r="I6" s="34" t="s">
        <v>25</v>
      </c>
      <c r="J6" s="16" t="str">
        <f>IFERROR(J5/I5,"")</f>
        <v/>
      </c>
      <c r="K6" s="13" t="s">
        <v>0</v>
      </c>
      <c r="L6" s="37" t="s">
        <v>10</v>
      </c>
      <c r="M6" s="16" t="str">
        <f>IFERROR(M5/L5,"")</f>
        <v/>
      </c>
      <c r="N6" s="13" t="s">
        <v>0</v>
      </c>
      <c r="O6" s="37" t="s">
        <v>26</v>
      </c>
      <c r="P6" s="16" t="str">
        <f>IFERROR(P5/O5,"")</f>
        <v/>
      </c>
      <c r="Q6" s="13" t="s">
        <v>0</v>
      </c>
      <c r="R6" s="34" t="s">
        <v>27</v>
      </c>
      <c r="S6" s="16" t="str">
        <f>IFERROR(S5/R5,"")</f>
        <v/>
      </c>
      <c r="T6" s="13" t="s">
        <v>0</v>
      </c>
      <c r="U6" s="37" t="s">
        <v>28</v>
      </c>
      <c r="V6" s="16" t="str">
        <f>IFERROR(V5/U5,"")</f>
        <v/>
      </c>
      <c r="W6" s="13" t="s">
        <v>0</v>
      </c>
    </row>
    <row r="7" spans="1:23" ht="45" x14ac:dyDescent="0.25">
      <c r="B7" s="124" t="s">
        <v>20</v>
      </c>
      <c r="C7" s="124" t="s">
        <v>34</v>
      </c>
      <c r="D7" s="125" t="s">
        <v>46</v>
      </c>
      <c r="E7" s="126" t="s">
        <v>47</v>
      </c>
      <c r="F7" s="125" t="s">
        <v>48</v>
      </c>
      <c r="G7" s="125" t="s">
        <v>49</v>
      </c>
      <c r="H7" s="125" t="s">
        <v>50</v>
      </c>
      <c r="I7" s="126" t="s">
        <v>52</v>
      </c>
      <c r="J7" s="98" t="s">
        <v>4</v>
      </c>
      <c r="K7" s="80" t="s">
        <v>53</v>
      </c>
      <c r="L7" s="126" t="s">
        <v>54</v>
      </c>
      <c r="M7" s="98" t="s">
        <v>5</v>
      </c>
      <c r="N7" s="80" t="s">
        <v>55</v>
      </c>
      <c r="O7" s="126" t="s">
        <v>56</v>
      </c>
      <c r="P7" s="98" t="s">
        <v>6</v>
      </c>
      <c r="Q7" s="80" t="s">
        <v>57</v>
      </c>
      <c r="R7" s="126" t="s">
        <v>58</v>
      </c>
      <c r="S7" s="98" t="s">
        <v>7</v>
      </c>
      <c r="T7" s="80" t="s">
        <v>60</v>
      </c>
      <c r="U7" s="126" t="s">
        <v>59</v>
      </c>
      <c r="V7" s="98" t="s">
        <v>11</v>
      </c>
      <c r="W7" s="80" t="s">
        <v>61</v>
      </c>
    </row>
    <row r="8" spans="1:23" x14ac:dyDescent="0.25">
      <c r="B8" s="127">
        <v>1</v>
      </c>
      <c r="C8" s="128" t="s">
        <v>35</v>
      </c>
      <c r="D8" s="129">
        <v>315</v>
      </c>
      <c r="E8" s="130">
        <v>100</v>
      </c>
      <c r="F8" s="129">
        <v>100</v>
      </c>
      <c r="G8" s="129">
        <v>100</v>
      </c>
      <c r="H8" s="129">
        <v>15</v>
      </c>
      <c r="I8" s="131"/>
      <c r="J8" s="132" t="str">
        <f t="shared" ref="J8:J31" si="5">IFERROR(IF(I8="","",IF(AND(_xlfn.ISFORMULA(I8),EXACT(I8,K8)),Rng_Lkp_AnswerStatus_Good,Rng_Lkp_AnswerStatus_Bad)),Rng_Lkp_AnswerStatus_Bad)</f>
        <v/>
      </c>
      <c r="K8" s="133">
        <f>SUM(E8:H8)</f>
        <v>315</v>
      </c>
      <c r="L8" s="131"/>
      <c r="M8" s="132" t="str">
        <f t="shared" ref="M8:M31" si="6">IFERROR(IF(L8="","",IF(AND(_xlfn.ISFORMULA(L8),EXACT(L8,N8)),Rng_Lkp_AnswerStatus_Good,Rng_Lkp_AnswerStatus_Bad)),Rng_Lkp_AnswerStatus_Bad)</f>
        <v/>
      </c>
      <c r="N8" s="134">
        <f>AVERAGE(E8:H8)</f>
        <v>78.75</v>
      </c>
      <c r="O8" s="135"/>
      <c r="P8" s="132" t="str">
        <f t="shared" ref="P8:P31" si="7">IFERROR(IF(O8="","",IF(AND(_xlfn.ISFORMULA(O8),EXACT(O8,Q8)),Rng_Lkp_AnswerStatus_Good,Rng_Lkp_AnswerStatus_Bad)),Rng_Lkp_AnswerStatus_Bad)</f>
        <v/>
      </c>
      <c r="Q8" s="136">
        <f>COUNT(E8:H8)</f>
        <v>4</v>
      </c>
      <c r="R8" s="135"/>
      <c r="S8" s="132" t="str">
        <f t="shared" ref="S8:S31" si="8">IFERROR(IF(R8="","",IF(AND(_xlfn.ISFORMULA(R8),EXACT(R8,T8)),Rng_Lkp_AnswerStatus_Good,Rng_Lkp_AnswerStatus_Bad)),Rng_Lkp_AnswerStatus_Bad)</f>
        <v/>
      </c>
      <c r="T8" s="137">
        <f>COUNTA(E8:H8)</f>
        <v>4</v>
      </c>
      <c r="U8" s="138"/>
      <c r="V8" s="139" t="str">
        <f t="shared" ref="V8:V31" si="9">IFERROR(IF(U8="","",IF(AND(_xlfn.ISFORMULA(U8),EXACT(U8,W8)),Rng_Lkp_AnswerStatus_Good,Rng_Lkp_AnswerStatus_Bad)),Rng_Lkp_AnswerStatus_Bad)</f>
        <v/>
      </c>
      <c r="W8" s="140">
        <f>COUNTBLANK(E8:H8)</f>
        <v>0</v>
      </c>
    </row>
    <row r="9" spans="1:23" x14ac:dyDescent="0.25">
      <c r="B9" s="141">
        <v>2</v>
      </c>
      <c r="C9" s="142" t="s">
        <v>35</v>
      </c>
      <c r="D9" s="143">
        <v>370</v>
      </c>
      <c r="E9" s="144">
        <v>70</v>
      </c>
      <c r="F9" s="143">
        <v>100</v>
      </c>
      <c r="G9" s="143">
        <v>100</v>
      </c>
      <c r="H9" s="143" t="s">
        <v>51</v>
      </c>
      <c r="I9" s="105"/>
      <c r="J9" s="145" t="str">
        <f t="shared" si="5"/>
        <v/>
      </c>
      <c r="K9" s="36">
        <f t="shared" ref="K9:K31" si="10">SUM(E9:H9)</f>
        <v>270</v>
      </c>
      <c r="L9" s="105"/>
      <c r="M9" s="145" t="str">
        <f t="shared" si="6"/>
        <v/>
      </c>
      <c r="N9" s="31">
        <f t="shared" ref="N9:N31" si="11">AVERAGE(E9:H9)</f>
        <v>90</v>
      </c>
      <c r="O9" s="146"/>
      <c r="P9" s="145" t="str">
        <f t="shared" si="7"/>
        <v/>
      </c>
      <c r="Q9" s="147">
        <f t="shared" ref="Q9:Q31" si="12">COUNT(E9:H9)</f>
        <v>3</v>
      </c>
      <c r="R9" s="146"/>
      <c r="S9" s="145" t="str">
        <f t="shared" si="8"/>
        <v/>
      </c>
      <c r="T9" s="148">
        <f t="shared" ref="T9:T31" si="13">COUNTA(E9:H9)</f>
        <v>4</v>
      </c>
      <c r="U9" s="146"/>
      <c r="V9" s="145" t="str">
        <f t="shared" si="9"/>
        <v/>
      </c>
      <c r="W9" s="148">
        <f t="shared" ref="W9:W31" si="14">COUNTBLANK(E9:H9)</f>
        <v>0</v>
      </c>
    </row>
    <row r="10" spans="1:23" x14ac:dyDescent="0.25">
      <c r="B10" s="149">
        <v>3</v>
      </c>
      <c r="C10" s="150" t="s">
        <v>137</v>
      </c>
      <c r="D10" s="151">
        <v>200</v>
      </c>
      <c r="E10" s="152">
        <v>50</v>
      </c>
      <c r="F10" s="151">
        <v>50</v>
      </c>
      <c r="G10" s="151"/>
      <c r="H10" s="151">
        <v>100</v>
      </c>
      <c r="I10" s="153"/>
      <c r="J10" s="154" t="str">
        <f t="shared" si="5"/>
        <v/>
      </c>
      <c r="K10" s="155">
        <f t="shared" si="10"/>
        <v>200</v>
      </c>
      <c r="L10" s="153"/>
      <c r="M10" s="154" t="str">
        <f t="shared" si="6"/>
        <v/>
      </c>
      <c r="N10" s="156">
        <f t="shared" si="11"/>
        <v>66.666666666666671</v>
      </c>
      <c r="O10" s="157"/>
      <c r="P10" s="154" t="str">
        <f t="shared" si="7"/>
        <v/>
      </c>
      <c r="Q10" s="158">
        <f t="shared" si="12"/>
        <v>3</v>
      </c>
      <c r="R10" s="157"/>
      <c r="S10" s="154" t="str">
        <f t="shared" si="8"/>
        <v/>
      </c>
      <c r="T10" s="159">
        <f t="shared" si="13"/>
        <v>3</v>
      </c>
      <c r="U10" s="157"/>
      <c r="V10" s="154" t="str">
        <f t="shared" si="9"/>
        <v/>
      </c>
      <c r="W10" s="159">
        <f t="shared" si="14"/>
        <v>1</v>
      </c>
    </row>
    <row r="11" spans="1:23" x14ac:dyDescent="0.25">
      <c r="B11" s="141">
        <v>4</v>
      </c>
      <c r="C11" s="142" t="s">
        <v>36</v>
      </c>
      <c r="D11" s="143">
        <v>250</v>
      </c>
      <c r="E11" s="144">
        <v>50</v>
      </c>
      <c r="F11" s="143">
        <v>75</v>
      </c>
      <c r="G11" s="143">
        <v>100</v>
      </c>
      <c r="H11" s="143" t="s">
        <v>51</v>
      </c>
      <c r="I11" s="105"/>
      <c r="J11" s="145" t="str">
        <f t="shared" si="5"/>
        <v/>
      </c>
      <c r="K11" s="36">
        <f t="shared" si="10"/>
        <v>225</v>
      </c>
      <c r="L11" s="105"/>
      <c r="M11" s="145" t="str">
        <f t="shared" si="6"/>
        <v/>
      </c>
      <c r="N11" s="31">
        <f t="shared" si="11"/>
        <v>75</v>
      </c>
      <c r="O11" s="146"/>
      <c r="P11" s="145" t="str">
        <f t="shared" si="7"/>
        <v/>
      </c>
      <c r="Q11" s="147">
        <f t="shared" si="12"/>
        <v>3</v>
      </c>
      <c r="R11" s="146"/>
      <c r="S11" s="145" t="str">
        <f t="shared" si="8"/>
        <v/>
      </c>
      <c r="T11" s="148">
        <f t="shared" si="13"/>
        <v>4</v>
      </c>
      <c r="U11" s="146"/>
      <c r="V11" s="145" t="str">
        <f t="shared" si="9"/>
        <v/>
      </c>
      <c r="W11" s="148">
        <f t="shared" si="14"/>
        <v>0</v>
      </c>
    </row>
    <row r="12" spans="1:23" x14ac:dyDescent="0.25">
      <c r="B12" s="149">
        <v>5</v>
      </c>
      <c r="C12" s="150" t="s">
        <v>37</v>
      </c>
      <c r="D12" s="151">
        <v>270</v>
      </c>
      <c r="E12" s="152">
        <v>100</v>
      </c>
      <c r="F12" s="151">
        <v>100</v>
      </c>
      <c r="G12" s="151">
        <v>70</v>
      </c>
      <c r="H12" s="151"/>
      <c r="I12" s="153"/>
      <c r="J12" s="154" t="str">
        <f t="shared" si="5"/>
        <v/>
      </c>
      <c r="K12" s="155">
        <f t="shared" si="10"/>
        <v>270</v>
      </c>
      <c r="L12" s="153"/>
      <c r="M12" s="154" t="str">
        <f t="shared" si="6"/>
        <v/>
      </c>
      <c r="N12" s="156">
        <f t="shared" si="11"/>
        <v>90</v>
      </c>
      <c r="O12" s="157"/>
      <c r="P12" s="154" t="str">
        <f t="shared" si="7"/>
        <v/>
      </c>
      <c r="Q12" s="158">
        <f t="shared" si="12"/>
        <v>3</v>
      </c>
      <c r="R12" s="157"/>
      <c r="S12" s="154" t="str">
        <f t="shared" si="8"/>
        <v/>
      </c>
      <c r="T12" s="159">
        <f t="shared" si="13"/>
        <v>3</v>
      </c>
      <c r="U12" s="157"/>
      <c r="V12" s="154" t="str">
        <f t="shared" si="9"/>
        <v/>
      </c>
      <c r="W12" s="159">
        <f t="shared" si="14"/>
        <v>1</v>
      </c>
    </row>
    <row r="13" spans="1:23" x14ac:dyDescent="0.25">
      <c r="B13" s="141">
        <v>6</v>
      </c>
      <c r="C13" s="142" t="s">
        <v>38</v>
      </c>
      <c r="D13" s="143">
        <v>615</v>
      </c>
      <c r="E13" s="144">
        <v>215</v>
      </c>
      <c r="F13" s="143">
        <v>300</v>
      </c>
      <c r="G13" s="143" t="s">
        <v>51</v>
      </c>
      <c r="H13" s="143"/>
      <c r="I13" s="105"/>
      <c r="J13" s="145" t="str">
        <f t="shared" si="5"/>
        <v/>
      </c>
      <c r="K13" s="36">
        <f t="shared" si="10"/>
        <v>515</v>
      </c>
      <c r="L13" s="105"/>
      <c r="M13" s="145" t="str">
        <f t="shared" si="6"/>
        <v/>
      </c>
      <c r="N13" s="31">
        <f t="shared" si="11"/>
        <v>257.5</v>
      </c>
      <c r="O13" s="146"/>
      <c r="P13" s="145" t="str">
        <f t="shared" si="7"/>
        <v/>
      </c>
      <c r="Q13" s="147">
        <f t="shared" si="12"/>
        <v>2</v>
      </c>
      <c r="R13" s="146"/>
      <c r="S13" s="145" t="str">
        <f t="shared" si="8"/>
        <v/>
      </c>
      <c r="T13" s="148">
        <f t="shared" si="13"/>
        <v>3</v>
      </c>
      <c r="U13" s="146"/>
      <c r="V13" s="145" t="str">
        <f t="shared" si="9"/>
        <v/>
      </c>
      <c r="W13" s="148">
        <f t="shared" si="14"/>
        <v>1</v>
      </c>
    </row>
    <row r="14" spans="1:23" x14ac:dyDescent="0.25">
      <c r="B14" s="149">
        <v>7</v>
      </c>
      <c r="C14" s="150" t="s">
        <v>39</v>
      </c>
      <c r="D14" s="151">
        <v>1000</v>
      </c>
      <c r="E14" s="152">
        <v>250</v>
      </c>
      <c r="F14" s="151">
        <v>250</v>
      </c>
      <c r="G14" s="151">
        <v>500</v>
      </c>
      <c r="H14" s="151"/>
      <c r="I14" s="153"/>
      <c r="J14" s="154" t="str">
        <f t="shared" si="5"/>
        <v/>
      </c>
      <c r="K14" s="155">
        <f t="shared" si="10"/>
        <v>1000</v>
      </c>
      <c r="L14" s="153"/>
      <c r="M14" s="154" t="str">
        <f t="shared" si="6"/>
        <v/>
      </c>
      <c r="N14" s="156">
        <f t="shared" si="11"/>
        <v>333.33333333333331</v>
      </c>
      <c r="O14" s="157"/>
      <c r="P14" s="154" t="str">
        <f t="shared" si="7"/>
        <v/>
      </c>
      <c r="Q14" s="158">
        <f t="shared" si="12"/>
        <v>3</v>
      </c>
      <c r="R14" s="157"/>
      <c r="S14" s="154" t="str">
        <f t="shared" si="8"/>
        <v/>
      </c>
      <c r="T14" s="159">
        <f t="shared" si="13"/>
        <v>3</v>
      </c>
      <c r="U14" s="157"/>
      <c r="V14" s="154" t="str">
        <f t="shared" si="9"/>
        <v/>
      </c>
      <c r="W14" s="159">
        <f t="shared" si="14"/>
        <v>1</v>
      </c>
    </row>
    <row r="15" spans="1:23" x14ac:dyDescent="0.25">
      <c r="B15" s="141">
        <v>8</v>
      </c>
      <c r="C15" s="142" t="s">
        <v>35</v>
      </c>
      <c r="D15" s="143">
        <v>980</v>
      </c>
      <c r="E15" s="144">
        <v>400</v>
      </c>
      <c r="F15" s="143"/>
      <c r="G15" s="143">
        <v>380</v>
      </c>
      <c r="H15" s="143" t="s">
        <v>51</v>
      </c>
      <c r="I15" s="105"/>
      <c r="J15" s="145" t="str">
        <f t="shared" si="5"/>
        <v/>
      </c>
      <c r="K15" s="36">
        <f t="shared" si="10"/>
        <v>780</v>
      </c>
      <c r="L15" s="105"/>
      <c r="M15" s="145" t="str">
        <f t="shared" si="6"/>
        <v/>
      </c>
      <c r="N15" s="31">
        <f t="shared" si="11"/>
        <v>390</v>
      </c>
      <c r="O15" s="146"/>
      <c r="P15" s="145" t="str">
        <f t="shared" si="7"/>
        <v/>
      </c>
      <c r="Q15" s="147">
        <f t="shared" si="12"/>
        <v>2</v>
      </c>
      <c r="R15" s="146"/>
      <c r="S15" s="145" t="str">
        <f t="shared" si="8"/>
        <v/>
      </c>
      <c r="T15" s="148">
        <f t="shared" si="13"/>
        <v>3</v>
      </c>
      <c r="U15" s="146"/>
      <c r="V15" s="145" t="str">
        <f t="shared" si="9"/>
        <v/>
      </c>
      <c r="W15" s="148">
        <f t="shared" si="14"/>
        <v>1</v>
      </c>
    </row>
    <row r="16" spans="1:23" x14ac:dyDescent="0.25">
      <c r="B16" s="149">
        <v>9</v>
      </c>
      <c r="C16" s="150" t="s">
        <v>35</v>
      </c>
      <c r="D16" s="151">
        <v>385</v>
      </c>
      <c r="E16" s="152">
        <v>385</v>
      </c>
      <c r="F16" s="151"/>
      <c r="G16" s="151"/>
      <c r="H16" s="151"/>
      <c r="I16" s="153"/>
      <c r="J16" s="154" t="str">
        <f t="shared" si="5"/>
        <v/>
      </c>
      <c r="K16" s="155">
        <f t="shared" si="10"/>
        <v>385</v>
      </c>
      <c r="L16" s="153"/>
      <c r="M16" s="154" t="str">
        <f t="shared" si="6"/>
        <v/>
      </c>
      <c r="N16" s="156">
        <f t="shared" si="11"/>
        <v>385</v>
      </c>
      <c r="O16" s="157"/>
      <c r="P16" s="154" t="str">
        <f t="shared" si="7"/>
        <v/>
      </c>
      <c r="Q16" s="158">
        <f t="shared" si="12"/>
        <v>1</v>
      </c>
      <c r="R16" s="157"/>
      <c r="S16" s="154" t="str">
        <f t="shared" si="8"/>
        <v/>
      </c>
      <c r="T16" s="159">
        <f t="shared" si="13"/>
        <v>1</v>
      </c>
      <c r="U16" s="157"/>
      <c r="V16" s="154" t="str">
        <f t="shared" si="9"/>
        <v/>
      </c>
      <c r="W16" s="159">
        <f t="shared" si="14"/>
        <v>3</v>
      </c>
    </row>
    <row r="17" spans="2:23" x14ac:dyDescent="0.25">
      <c r="B17" s="141">
        <v>10</v>
      </c>
      <c r="C17" s="142" t="s">
        <v>35</v>
      </c>
      <c r="D17" s="143">
        <v>775</v>
      </c>
      <c r="E17" s="144">
        <v>700</v>
      </c>
      <c r="F17" s="143"/>
      <c r="G17" s="143"/>
      <c r="H17" s="143">
        <v>75</v>
      </c>
      <c r="I17" s="105"/>
      <c r="J17" s="145" t="str">
        <f t="shared" si="5"/>
        <v/>
      </c>
      <c r="K17" s="36">
        <f t="shared" si="10"/>
        <v>775</v>
      </c>
      <c r="L17" s="105"/>
      <c r="M17" s="145" t="str">
        <f t="shared" si="6"/>
        <v/>
      </c>
      <c r="N17" s="31">
        <f t="shared" si="11"/>
        <v>387.5</v>
      </c>
      <c r="O17" s="146"/>
      <c r="P17" s="145" t="str">
        <f t="shared" si="7"/>
        <v/>
      </c>
      <c r="Q17" s="147">
        <f t="shared" si="12"/>
        <v>2</v>
      </c>
      <c r="R17" s="146"/>
      <c r="S17" s="145" t="str">
        <f t="shared" si="8"/>
        <v/>
      </c>
      <c r="T17" s="148">
        <f t="shared" si="13"/>
        <v>2</v>
      </c>
      <c r="U17" s="146"/>
      <c r="V17" s="145" t="str">
        <f t="shared" si="9"/>
        <v/>
      </c>
      <c r="W17" s="148">
        <f t="shared" si="14"/>
        <v>2</v>
      </c>
    </row>
    <row r="18" spans="2:23" x14ac:dyDescent="0.25">
      <c r="B18" s="149">
        <v>11</v>
      </c>
      <c r="C18" s="150" t="s">
        <v>40</v>
      </c>
      <c r="D18" s="151">
        <v>475</v>
      </c>
      <c r="E18" s="152">
        <v>100</v>
      </c>
      <c r="F18" s="151">
        <v>100</v>
      </c>
      <c r="G18" s="151">
        <v>100</v>
      </c>
      <c r="H18" s="151">
        <v>75</v>
      </c>
      <c r="I18" s="153"/>
      <c r="J18" s="154" t="str">
        <f t="shared" si="5"/>
        <v/>
      </c>
      <c r="K18" s="160">
        <f t="shared" si="10"/>
        <v>375</v>
      </c>
      <c r="L18" s="153"/>
      <c r="M18" s="154" t="str">
        <f t="shared" si="6"/>
        <v/>
      </c>
      <c r="N18" s="161">
        <f t="shared" si="11"/>
        <v>93.75</v>
      </c>
      <c r="O18" s="157"/>
      <c r="P18" s="154" t="str">
        <f t="shared" si="7"/>
        <v/>
      </c>
      <c r="Q18" s="158">
        <f t="shared" si="12"/>
        <v>4</v>
      </c>
      <c r="R18" s="157"/>
      <c r="S18" s="154" t="str">
        <f t="shared" si="8"/>
        <v/>
      </c>
      <c r="T18" s="159">
        <f t="shared" si="13"/>
        <v>4</v>
      </c>
      <c r="U18" s="157"/>
      <c r="V18" s="154" t="str">
        <f t="shared" si="9"/>
        <v/>
      </c>
      <c r="W18" s="159">
        <f t="shared" si="14"/>
        <v>0</v>
      </c>
    </row>
    <row r="19" spans="2:23" x14ac:dyDescent="0.25">
      <c r="B19" s="141">
        <v>12</v>
      </c>
      <c r="C19" s="142" t="s">
        <v>41</v>
      </c>
      <c r="D19" s="143">
        <v>1125</v>
      </c>
      <c r="E19" s="144">
        <v>500</v>
      </c>
      <c r="F19" s="143">
        <v>200</v>
      </c>
      <c r="G19" s="143">
        <v>200</v>
      </c>
      <c r="H19" s="143" t="s">
        <v>51</v>
      </c>
      <c r="I19" s="105"/>
      <c r="J19" s="145" t="str">
        <f t="shared" si="5"/>
        <v/>
      </c>
      <c r="K19" s="116">
        <f t="shared" si="10"/>
        <v>900</v>
      </c>
      <c r="L19" s="105"/>
      <c r="M19" s="145" t="str">
        <f t="shared" si="6"/>
        <v/>
      </c>
      <c r="N19" s="117">
        <f t="shared" si="11"/>
        <v>300</v>
      </c>
      <c r="O19" s="146"/>
      <c r="P19" s="145" t="str">
        <f t="shared" si="7"/>
        <v/>
      </c>
      <c r="Q19" s="147">
        <f t="shared" si="12"/>
        <v>3</v>
      </c>
      <c r="R19" s="146"/>
      <c r="S19" s="145" t="str">
        <f t="shared" si="8"/>
        <v/>
      </c>
      <c r="T19" s="148">
        <f t="shared" si="13"/>
        <v>4</v>
      </c>
      <c r="U19" s="146"/>
      <c r="V19" s="145" t="str">
        <f t="shared" si="9"/>
        <v/>
      </c>
      <c r="W19" s="148">
        <f t="shared" si="14"/>
        <v>0</v>
      </c>
    </row>
    <row r="20" spans="2:23" x14ac:dyDescent="0.25">
      <c r="B20" s="149">
        <v>13</v>
      </c>
      <c r="C20" s="150" t="s">
        <v>42</v>
      </c>
      <c r="D20" s="151">
        <v>450</v>
      </c>
      <c r="E20" s="152">
        <v>150</v>
      </c>
      <c r="F20" s="151">
        <v>100</v>
      </c>
      <c r="G20" s="151">
        <v>200</v>
      </c>
      <c r="H20" s="151"/>
      <c r="I20" s="153"/>
      <c r="J20" s="154" t="str">
        <f t="shared" si="5"/>
        <v/>
      </c>
      <c r="K20" s="160">
        <f t="shared" si="10"/>
        <v>450</v>
      </c>
      <c r="L20" s="153"/>
      <c r="M20" s="154" t="str">
        <f t="shared" si="6"/>
        <v/>
      </c>
      <c r="N20" s="161">
        <f t="shared" si="11"/>
        <v>150</v>
      </c>
      <c r="O20" s="157"/>
      <c r="P20" s="154" t="str">
        <f t="shared" si="7"/>
        <v/>
      </c>
      <c r="Q20" s="158">
        <f t="shared" si="12"/>
        <v>3</v>
      </c>
      <c r="R20" s="157"/>
      <c r="S20" s="154" t="str">
        <f t="shared" si="8"/>
        <v/>
      </c>
      <c r="T20" s="159">
        <f t="shared" si="13"/>
        <v>3</v>
      </c>
      <c r="U20" s="157"/>
      <c r="V20" s="154" t="str">
        <f t="shared" si="9"/>
        <v/>
      </c>
      <c r="W20" s="159">
        <f t="shared" si="14"/>
        <v>1</v>
      </c>
    </row>
    <row r="21" spans="2:23" x14ac:dyDescent="0.25">
      <c r="B21" s="141">
        <v>14</v>
      </c>
      <c r="C21" s="142" t="s">
        <v>43</v>
      </c>
      <c r="D21" s="143">
        <v>750</v>
      </c>
      <c r="E21" s="144">
        <v>150</v>
      </c>
      <c r="F21" s="143">
        <v>200</v>
      </c>
      <c r="G21" s="143">
        <v>400</v>
      </c>
      <c r="H21" s="143"/>
      <c r="I21" s="105"/>
      <c r="J21" s="145" t="str">
        <f t="shared" si="5"/>
        <v/>
      </c>
      <c r="K21" s="116">
        <f t="shared" si="10"/>
        <v>750</v>
      </c>
      <c r="L21" s="105"/>
      <c r="M21" s="145" t="str">
        <f t="shared" si="6"/>
        <v/>
      </c>
      <c r="N21" s="117">
        <f t="shared" si="11"/>
        <v>250</v>
      </c>
      <c r="O21" s="146"/>
      <c r="P21" s="145" t="str">
        <f t="shared" si="7"/>
        <v/>
      </c>
      <c r="Q21" s="147">
        <f t="shared" si="12"/>
        <v>3</v>
      </c>
      <c r="R21" s="146"/>
      <c r="S21" s="145" t="str">
        <f t="shared" si="8"/>
        <v/>
      </c>
      <c r="T21" s="148">
        <f t="shared" si="13"/>
        <v>3</v>
      </c>
      <c r="U21" s="146"/>
      <c r="V21" s="145" t="str">
        <f t="shared" si="9"/>
        <v/>
      </c>
      <c r="W21" s="148">
        <f t="shared" si="14"/>
        <v>1</v>
      </c>
    </row>
    <row r="22" spans="2:23" x14ac:dyDescent="0.25">
      <c r="B22" s="149">
        <v>15</v>
      </c>
      <c r="C22" s="150" t="s">
        <v>137</v>
      </c>
      <c r="D22" s="151">
        <v>275</v>
      </c>
      <c r="E22" s="152">
        <v>100</v>
      </c>
      <c r="F22" s="151"/>
      <c r="G22" s="151">
        <v>100</v>
      </c>
      <c r="H22" s="151" t="s">
        <v>51</v>
      </c>
      <c r="I22" s="153"/>
      <c r="J22" s="154" t="str">
        <f t="shared" si="5"/>
        <v/>
      </c>
      <c r="K22" s="160">
        <f t="shared" si="10"/>
        <v>200</v>
      </c>
      <c r="L22" s="153"/>
      <c r="M22" s="154" t="str">
        <f t="shared" si="6"/>
        <v/>
      </c>
      <c r="N22" s="161">
        <f t="shared" si="11"/>
        <v>100</v>
      </c>
      <c r="O22" s="157"/>
      <c r="P22" s="154" t="str">
        <f t="shared" si="7"/>
        <v/>
      </c>
      <c r="Q22" s="158">
        <f t="shared" si="12"/>
        <v>2</v>
      </c>
      <c r="R22" s="157"/>
      <c r="S22" s="154" t="str">
        <f t="shared" si="8"/>
        <v/>
      </c>
      <c r="T22" s="159">
        <f t="shared" si="13"/>
        <v>3</v>
      </c>
      <c r="U22" s="157"/>
      <c r="V22" s="154" t="str">
        <f t="shared" si="9"/>
        <v/>
      </c>
      <c r="W22" s="159">
        <f t="shared" si="14"/>
        <v>1</v>
      </c>
    </row>
    <row r="23" spans="2:23" x14ac:dyDescent="0.25">
      <c r="B23" s="141">
        <v>16</v>
      </c>
      <c r="C23" s="142" t="s">
        <v>44</v>
      </c>
      <c r="D23" s="143">
        <v>255</v>
      </c>
      <c r="E23" s="144">
        <v>255</v>
      </c>
      <c r="F23" s="143"/>
      <c r="G23" s="143"/>
      <c r="H23" s="143"/>
      <c r="I23" s="105"/>
      <c r="J23" s="145" t="str">
        <f t="shared" si="5"/>
        <v/>
      </c>
      <c r="K23" s="116">
        <f t="shared" si="10"/>
        <v>255</v>
      </c>
      <c r="L23" s="105"/>
      <c r="M23" s="145" t="str">
        <f t="shared" si="6"/>
        <v/>
      </c>
      <c r="N23" s="117">
        <f t="shared" si="11"/>
        <v>255</v>
      </c>
      <c r="O23" s="146"/>
      <c r="P23" s="145" t="str">
        <f t="shared" si="7"/>
        <v/>
      </c>
      <c r="Q23" s="147">
        <f t="shared" si="12"/>
        <v>1</v>
      </c>
      <c r="R23" s="146"/>
      <c r="S23" s="145" t="str">
        <f t="shared" si="8"/>
        <v/>
      </c>
      <c r="T23" s="148">
        <f t="shared" si="13"/>
        <v>1</v>
      </c>
      <c r="U23" s="146"/>
      <c r="V23" s="145" t="str">
        <f t="shared" si="9"/>
        <v/>
      </c>
      <c r="W23" s="148">
        <f t="shared" si="14"/>
        <v>3</v>
      </c>
    </row>
    <row r="24" spans="2:23" x14ac:dyDescent="0.25">
      <c r="B24" s="149">
        <v>17</v>
      </c>
      <c r="C24" s="150" t="s">
        <v>35</v>
      </c>
      <c r="D24" s="151">
        <v>290</v>
      </c>
      <c r="E24" s="152">
        <v>290</v>
      </c>
      <c r="F24" s="151"/>
      <c r="G24" s="151"/>
      <c r="H24" s="151"/>
      <c r="I24" s="153"/>
      <c r="J24" s="154" t="str">
        <f t="shared" si="5"/>
        <v/>
      </c>
      <c r="K24" s="160">
        <f t="shared" si="10"/>
        <v>290</v>
      </c>
      <c r="L24" s="153"/>
      <c r="M24" s="154" t="str">
        <f t="shared" si="6"/>
        <v/>
      </c>
      <c r="N24" s="161">
        <f t="shared" si="11"/>
        <v>290</v>
      </c>
      <c r="O24" s="157"/>
      <c r="P24" s="154" t="str">
        <f t="shared" si="7"/>
        <v/>
      </c>
      <c r="Q24" s="158">
        <f t="shared" si="12"/>
        <v>1</v>
      </c>
      <c r="R24" s="157"/>
      <c r="S24" s="154" t="str">
        <f t="shared" si="8"/>
        <v/>
      </c>
      <c r="T24" s="159">
        <f t="shared" si="13"/>
        <v>1</v>
      </c>
      <c r="U24" s="157"/>
      <c r="V24" s="154" t="str">
        <f t="shared" si="9"/>
        <v/>
      </c>
      <c r="W24" s="159">
        <f t="shared" si="14"/>
        <v>3</v>
      </c>
    </row>
    <row r="25" spans="2:23" x14ac:dyDescent="0.25">
      <c r="B25" s="141">
        <v>18</v>
      </c>
      <c r="C25" s="142" t="s">
        <v>45</v>
      </c>
      <c r="D25" s="143">
        <v>475</v>
      </c>
      <c r="E25" s="144">
        <v>475</v>
      </c>
      <c r="F25" s="143"/>
      <c r="G25" s="143"/>
      <c r="H25" s="143"/>
      <c r="I25" s="105"/>
      <c r="J25" s="145" t="str">
        <f t="shared" si="5"/>
        <v/>
      </c>
      <c r="K25" s="116">
        <f t="shared" si="10"/>
        <v>475</v>
      </c>
      <c r="L25" s="105"/>
      <c r="M25" s="145" t="str">
        <f t="shared" si="6"/>
        <v/>
      </c>
      <c r="N25" s="117">
        <f t="shared" si="11"/>
        <v>475</v>
      </c>
      <c r="O25" s="146"/>
      <c r="P25" s="145" t="str">
        <f t="shared" si="7"/>
        <v/>
      </c>
      <c r="Q25" s="147">
        <f t="shared" si="12"/>
        <v>1</v>
      </c>
      <c r="R25" s="146"/>
      <c r="S25" s="145" t="str">
        <f t="shared" si="8"/>
        <v/>
      </c>
      <c r="T25" s="148">
        <f t="shared" si="13"/>
        <v>1</v>
      </c>
      <c r="U25" s="146"/>
      <c r="V25" s="145" t="str">
        <f t="shared" si="9"/>
        <v/>
      </c>
      <c r="W25" s="148">
        <f t="shared" si="14"/>
        <v>3</v>
      </c>
    </row>
    <row r="26" spans="2:23" x14ac:dyDescent="0.25">
      <c r="B26" s="149">
        <v>19</v>
      </c>
      <c r="C26" s="150" t="s">
        <v>44</v>
      </c>
      <c r="D26" s="151">
        <v>285</v>
      </c>
      <c r="E26" s="152">
        <v>200</v>
      </c>
      <c r="F26" s="151"/>
      <c r="G26" s="151">
        <v>85</v>
      </c>
      <c r="H26" s="151"/>
      <c r="I26" s="153"/>
      <c r="J26" s="154" t="str">
        <f t="shared" si="5"/>
        <v/>
      </c>
      <c r="K26" s="160">
        <f t="shared" si="10"/>
        <v>285</v>
      </c>
      <c r="L26" s="153"/>
      <c r="M26" s="154" t="str">
        <f t="shared" si="6"/>
        <v/>
      </c>
      <c r="N26" s="161">
        <f t="shared" si="11"/>
        <v>142.5</v>
      </c>
      <c r="O26" s="157"/>
      <c r="P26" s="154" t="str">
        <f t="shared" si="7"/>
        <v/>
      </c>
      <c r="Q26" s="158">
        <f t="shared" si="12"/>
        <v>2</v>
      </c>
      <c r="R26" s="157"/>
      <c r="S26" s="154" t="str">
        <f t="shared" si="8"/>
        <v/>
      </c>
      <c r="T26" s="159">
        <f t="shared" si="13"/>
        <v>2</v>
      </c>
      <c r="U26" s="157"/>
      <c r="V26" s="154" t="str">
        <f t="shared" si="9"/>
        <v/>
      </c>
      <c r="W26" s="159">
        <f t="shared" si="14"/>
        <v>2</v>
      </c>
    </row>
    <row r="27" spans="2:23" x14ac:dyDescent="0.25">
      <c r="B27" s="141">
        <v>20</v>
      </c>
      <c r="C27" s="142" t="s">
        <v>44</v>
      </c>
      <c r="D27" s="143">
        <v>975</v>
      </c>
      <c r="E27" s="144">
        <v>500</v>
      </c>
      <c r="F27" s="143"/>
      <c r="G27" s="143">
        <v>400</v>
      </c>
      <c r="H27" s="143">
        <v>75</v>
      </c>
      <c r="I27" s="105"/>
      <c r="J27" s="145" t="str">
        <f t="shared" si="5"/>
        <v/>
      </c>
      <c r="K27" s="116">
        <f t="shared" si="10"/>
        <v>975</v>
      </c>
      <c r="L27" s="105"/>
      <c r="M27" s="145" t="str">
        <f t="shared" si="6"/>
        <v/>
      </c>
      <c r="N27" s="117">
        <f t="shared" si="11"/>
        <v>325</v>
      </c>
      <c r="O27" s="146"/>
      <c r="P27" s="145" t="str">
        <f t="shared" si="7"/>
        <v/>
      </c>
      <c r="Q27" s="147">
        <f t="shared" si="12"/>
        <v>3</v>
      </c>
      <c r="R27" s="146"/>
      <c r="S27" s="145" t="str">
        <f t="shared" si="8"/>
        <v/>
      </c>
      <c r="T27" s="148">
        <f t="shared" si="13"/>
        <v>3</v>
      </c>
      <c r="U27" s="146"/>
      <c r="V27" s="145" t="str">
        <f t="shared" si="9"/>
        <v/>
      </c>
      <c r="W27" s="148">
        <f t="shared" si="14"/>
        <v>1</v>
      </c>
    </row>
    <row r="28" spans="2:23" x14ac:dyDescent="0.25">
      <c r="B28" s="149">
        <v>21</v>
      </c>
      <c r="C28" s="150" t="s">
        <v>35</v>
      </c>
      <c r="D28" s="151">
        <v>175</v>
      </c>
      <c r="E28" s="152">
        <v>175</v>
      </c>
      <c r="F28" s="151"/>
      <c r="G28" s="151"/>
      <c r="H28" s="151"/>
      <c r="I28" s="153"/>
      <c r="J28" s="154" t="str">
        <f t="shared" si="5"/>
        <v/>
      </c>
      <c r="K28" s="160">
        <f t="shared" si="10"/>
        <v>175</v>
      </c>
      <c r="L28" s="153"/>
      <c r="M28" s="154" t="str">
        <f t="shared" si="6"/>
        <v/>
      </c>
      <c r="N28" s="161">
        <f t="shared" si="11"/>
        <v>175</v>
      </c>
      <c r="O28" s="157"/>
      <c r="P28" s="154" t="str">
        <f t="shared" si="7"/>
        <v/>
      </c>
      <c r="Q28" s="158">
        <f t="shared" si="12"/>
        <v>1</v>
      </c>
      <c r="R28" s="157"/>
      <c r="S28" s="154" t="str">
        <f t="shared" si="8"/>
        <v/>
      </c>
      <c r="T28" s="159">
        <f t="shared" si="13"/>
        <v>1</v>
      </c>
      <c r="U28" s="157"/>
      <c r="V28" s="154" t="str">
        <f t="shared" si="9"/>
        <v/>
      </c>
      <c r="W28" s="159">
        <f t="shared" si="14"/>
        <v>3</v>
      </c>
    </row>
    <row r="29" spans="2:23" x14ac:dyDescent="0.25">
      <c r="B29" s="141">
        <v>22</v>
      </c>
      <c r="C29" s="142" t="s">
        <v>35</v>
      </c>
      <c r="D29" s="143">
        <v>980</v>
      </c>
      <c r="E29" s="144">
        <v>400</v>
      </c>
      <c r="F29" s="143"/>
      <c r="G29" s="143">
        <v>500</v>
      </c>
      <c r="H29" s="143">
        <v>80</v>
      </c>
      <c r="I29" s="105"/>
      <c r="J29" s="145" t="str">
        <f t="shared" si="5"/>
        <v/>
      </c>
      <c r="K29" s="116">
        <f t="shared" si="10"/>
        <v>980</v>
      </c>
      <c r="L29" s="105"/>
      <c r="M29" s="145" t="str">
        <f t="shared" si="6"/>
        <v/>
      </c>
      <c r="N29" s="117">
        <f t="shared" si="11"/>
        <v>326.66666666666669</v>
      </c>
      <c r="O29" s="146"/>
      <c r="P29" s="145" t="str">
        <f t="shared" si="7"/>
        <v/>
      </c>
      <c r="Q29" s="147">
        <f t="shared" si="12"/>
        <v>3</v>
      </c>
      <c r="R29" s="146"/>
      <c r="S29" s="145" t="str">
        <f t="shared" si="8"/>
        <v/>
      </c>
      <c r="T29" s="148">
        <f t="shared" si="13"/>
        <v>3</v>
      </c>
      <c r="U29" s="146"/>
      <c r="V29" s="145" t="str">
        <f t="shared" si="9"/>
        <v/>
      </c>
      <c r="W29" s="148">
        <f t="shared" si="14"/>
        <v>1</v>
      </c>
    </row>
    <row r="30" spans="2:23" x14ac:dyDescent="0.25">
      <c r="B30" s="149">
        <v>23</v>
      </c>
      <c r="C30" s="150" t="s">
        <v>137</v>
      </c>
      <c r="D30" s="151">
        <v>700</v>
      </c>
      <c r="E30" s="152">
        <v>300</v>
      </c>
      <c r="F30" s="151">
        <v>300</v>
      </c>
      <c r="G30" s="151" t="s">
        <v>51</v>
      </c>
      <c r="H30" s="151"/>
      <c r="I30" s="153"/>
      <c r="J30" s="154" t="str">
        <f t="shared" si="5"/>
        <v/>
      </c>
      <c r="K30" s="160">
        <f t="shared" si="10"/>
        <v>600</v>
      </c>
      <c r="L30" s="153"/>
      <c r="M30" s="154" t="str">
        <f t="shared" si="6"/>
        <v/>
      </c>
      <c r="N30" s="161">
        <f t="shared" si="11"/>
        <v>300</v>
      </c>
      <c r="O30" s="157"/>
      <c r="P30" s="154" t="str">
        <f t="shared" si="7"/>
        <v/>
      </c>
      <c r="Q30" s="158">
        <f t="shared" si="12"/>
        <v>2</v>
      </c>
      <c r="R30" s="157"/>
      <c r="S30" s="154" t="str">
        <f t="shared" si="8"/>
        <v/>
      </c>
      <c r="T30" s="159">
        <f t="shared" si="13"/>
        <v>3</v>
      </c>
      <c r="U30" s="157"/>
      <c r="V30" s="154" t="str">
        <f t="shared" si="9"/>
        <v/>
      </c>
      <c r="W30" s="159">
        <f t="shared" si="14"/>
        <v>1</v>
      </c>
    </row>
    <row r="31" spans="2:23" x14ac:dyDescent="0.25">
      <c r="B31" s="162">
        <v>24</v>
      </c>
      <c r="C31" s="163" t="s">
        <v>45</v>
      </c>
      <c r="D31" s="164">
        <v>285</v>
      </c>
      <c r="E31" s="165">
        <v>185</v>
      </c>
      <c r="F31" s="164" t="s">
        <v>51</v>
      </c>
      <c r="G31" s="164"/>
      <c r="H31" s="164"/>
      <c r="I31" s="118"/>
      <c r="J31" s="166" t="str">
        <f t="shared" si="5"/>
        <v/>
      </c>
      <c r="K31" s="167">
        <f t="shared" si="10"/>
        <v>185</v>
      </c>
      <c r="L31" s="118"/>
      <c r="M31" s="166" t="str">
        <f t="shared" si="6"/>
        <v/>
      </c>
      <c r="N31" s="168">
        <f t="shared" si="11"/>
        <v>185</v>
      </c>
      <c r="O31" s="169"/>
      <c r="P31" s="166" t="str">
        <f t="shared" si="7"/>
        <v/>
      </c>
      <c r="Q31" s="170">
        <f t="shared" si="12"/>
        <v>1</v>
      </c>
      <c r="R31" s="169"/>
      <c r="S31" s="166" t="str">
        <f t="shared" si="8"/>
        <v/>
      </c>
      <c r="T31" s="171">
        <f t="shared" si="13"/>
        <v>2</v>
      </c>
      <c r="U31" s="169"/>
      <c r="V31" s="166" t="str">
        <f t="shared" si="9"/>
        <v/>
      </c>
      <c r="W31" s="172">
        <f t="shared" si="14"/>
        <v>2</v>
      </c>
    </row>
  </sheetData>
  <phoneticPr fontId="21" type="noConversion"/>
  <conditionalFormatting sqref="B5:B6 J6 M6 P6 S6 V6">
    <cfRule type="colorScale" priority="3">
      <colorScale>
        <cfvo type="num" val="0"/>
        <cfvo type="num" val="0.5"/>
        <cfvo type="num" val="1"/>
        <color rgb="FFF8696B"/>
        <color rgb="FFFFEB84"/>
        <color rgb="FF63BE7B"/>
      </colorScale>
    </cfRule>
  </conditionalFormatting>
  <conditionalFormatting sqref="B8:W31">
    <cfRule type="cellIs" dxfId="35" priority="4" operator="equal">
      <formula>Rng_Lkp_AnswerStatus_Bad</formula>
    </cfRule>
    <cfRule type="cellIs" dxfId="34" priority="5" operator="equal">
      <formula>Rng_Lkp_AnswerStatus_Good</formula>
    </cfRule>
  </conditionalFormatting>
  <pageMargins left="0.7" right="0.7" top="0.75" bottom="0.75" header="0.3" footer="0.3"/>
  <pageSetup paperSize="121" orientation="portrait" horizontalDpi="300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AE8C7E-7D41-4559-9E2E-C183055AFC21}">
  <sheetPr>
    <tabColor theme="4"/>
  </sheetPr>
  <dimension ref="A1:U33"/>
  <sheetViews>
    <sheetView showGridLines="0" zoomScaleNormal="100" workbookViewId="0">
      <pane ySplit="9" topLeftCell="A10" activePane="bottomLeft" state="frozen"/>
      <selection pane="bottomLeft" activeCell="A10" sqref="A10"/>
    </sheetView>
  </sheetViews>
  <sheetFormatPr defaultColWidth="9.140625" defaultRowHeight="15" outlineLevelRow="1" outlineLevelCol="1" x14ac:dyDescent="0.25"/>
  <cols>
    <col min="1" max="1" width="2.5703125" style="8" customWidth="1"/>
    <col min="2" max="2" width="6.140625" style="8" bestFit="1" customWidth="1"/>
    <col min="3" max="3" width="52.7109375" style="8" bestFit="1" customWidth="1"/>
    <col min="4" max="4" width="11.42578125" style="8" bestFit="1" customWidth="1"/>
    <col min="5" max="5" width="8.140625" style="8" bestFit="1" customWidth="1"/>
    <col min="6" max="6" width="11.5703125" style="8" hidden="1" customWidth="1" outlineLevel="1"/>
    <col min="7" max="7" width="8.7109375" style="8" customWidth="1" collapsed="1"/>
    <col min="8" max="8" width="21.5703125" style="8" bestFit="1" customWidth="1"/>
    <col min="9" max="9" width="10.140625" style="8" bestFit="1" customWidth="1"/>
    <col min="10" max="10" width="8.140625" style="8" bestFit="1" customWidth="1"/>
    <col min="11" max="11" width="10.7109375" style="8" hidden="1" customWidth="1" outlineLevel="1"/>
    <col min="12" max="12" width="11.85546875" style="8" bestFit="1" customWidth="1" collapsed="1"/>
    <col min="13" max="13" width="8.140625" style="8" bestFit="1" customWidth="1"/>
    <col min="14" max="14" width="13" style="8" hidden="1" customWidth="1" outlineLevel="1"/>
    <col min="15" max="15" width="10.5703125" style="8" bestFit="1" customWidth="1" collapsed="1"/>
    <col min="16" max="16" width="8.140625" style="8" bestFit="1" customWidth="1"/>
    <col min="17" max="17" width="11" style="8" hidden="1" customWidth="1" outlineLevel="1"/>
    <col min="18" max="18" width="5.7109375" style="8" customWidth="1" collapsed="1"/>
    <col min="19" max="19" width="3" style="8" bestFit="1" customWidth="1"/>
    <col min="20" max="20" width="19.140625" style="8" bestFit="1" customWidth="1"/>
    <col min="21" max="21" width="8.85546875" style="8" bestFit="1" customWidth="1"/>
    <col min="22" max="16384" width="9.140625" style="8"/>
  </cols>
  <sheetData>
    <row r="1" spans="1:21" s="6" customFormat="1" ht="21" x14ac:dyDescent="0.35">
      <c r="A1" s="29"/>
      <c r="B1" s="29"/>
      <c r="C1" s="29"/>
      <c r="D1" s="32" t="s">
        <v>142</v>
      </c>
      <c r="E1" s="29"/>
      <c r="F1" s="29"/>
      <c r="G1" s="29"/>
      <c r="I1" s="32"/>
    </row>
    <row r="2" spans="1:21" s="6" customFormat="1" ht="18.75" x14ac:dyDescent="0.3">
      <c r="A2" s="30"/>
      <c r="B2" s="30"/>
      <c r="C2" s="30"/>
      <c r="D2" s="33" t="s">
        <v>24</v>
      </c>
      <c r="E2" s="30"/>
      <c r="F2" s="30"/>
      <c r="G2" s="30"/>
      <c r="I2" s="33"/>
    </row>
    <row r="3" spans="1:21" ht="6.95" customHeight="1" x14ac:dyDescent="0.25"/>
    <row r="4" spans="1:21" ht="17.25" x14ac:dyDescent="0.3">
      <c r="B4" s="38" t="s">
        <v>143</v>
      </c>
      <c r="H4" s="38" t="s">
        <v>63</v>
      </c>
      <c r="S4" s="38" t="s">
        <v>70</v>
      </c>
    </row>
    <row r="5" spans="1:21" ht="6.95" customHeight="1" x14ac:dyDescent="0.25"/>
    <row r="6" spans="1:21" x14ac:dyDescent="0.25">
      <c r="C6" s="68" t="s">
        <v>22</v>
      </c>
      <c r="D6" s="69">
        <v>1</v>
      </c>
      <c r="I6" s="17">
        <v>2</v>
      </c>
      <c r="J6" s="12"/>
      <c r="K6" s="12"/>
      <c r="L6" s="17">
        <v>3</v>
      </c>
      <c r="M6" s="12"/>
      <c r="N6" s="12"/>
      <c r="O6" s="17">
        <v>4</v>
      </c>
      <c r="P6" s="12"/>
      <c r="Q6" s="12"/>
    </row>
    <row r="7" spans="1:21" hidden="1" outlineLevel="1" x14ac:dyDescent="0.25">
      <c r="B7" s="21" t="str">
        <f>IFERROR(IF(SUMIFS(D7:Q7,D6:Q6,"&gt;=0")=0,"",SUMIFS(D7:Q7,D6:Q6,"&gt;=0")/SUMIFS(D7:Q7,D8:Q8,"ANSWER")),"")</f>
        <v/>
      </c>
      <c r="C7" s="18" t="s">
        <v>8</v>
      </c>
      <c r="D7" s="19">
        <f>IFERROR(COUNTA(D10:D13),"")</f>
        <v>0</v>
      </c>
      <c r="E7" s="20">
        <f>IFERROR(COUNTIF(E10:E13,Rng_Lkp_AnswerStatus_Good),"")</f>
        <v>0</v>
      </c>
      <c r="F7" s="20">
        <f ca="1">IFERROR(COUNTA(F10:F13),"")</f>
        <v>4</v>
      </c>
      <c r="I7" s="19">
        <f>IFERROR(COUNTA(I10:I17),"")</f>
        <v>0</v>
      </c>
      <c r="J7" s="20">
        <f>IFERROR(COUNTIF(J10:J17,Rng_Lkp_AnswerStatus_Good),"")</f>
        <v>0</v>
      </c>
      <c r="K7" s="20">
        <f>IFERROR(COUNTA(K10:K17),"")</f>
        <v>8</v>
      </c>
      <c r="L7" s="19">
        <f>IFERROR(COUNTA(L10:L17),"")</f>
        <v>0</v>
      </c>
      <c r="M7" s="20">
        <f>IFERROR(COUNTIF(M10:M17,Rng_Lkp_AnswerStatus_Good),"")</f>
        <v>0</v>
      </c>
      <c r="N7" s="20">
        <f>IFERROR(COUNTA(N10:N17),"")</f>
        <v>8</v>
      </c>
      <c r="O7" s="19">
        <f>IFERROR(COUNTA(O10:O17),"")</f>
        <v>0</v>
      </c>
      <c r="P7" s="20">
        <f>IFERROR(COUNTIF(P10:P17,Rng_Lkp_AnswerStatus_Good),"")</f>
        <v>0</v>
      </c>
      <c r="Q7" s="20">
        <f>IFERROR(COUNTA(Q10:Q17),"")</f>
        <v>8</v>
      </c>
    </row>
    <row r="8" spans="1:21" collapsed="1" x14ac:dyDescent="0.25">
      <c r="B8" s="64" t="str">
        <f>IFERROR(IF(SUMIFS(D7:Q7,D6:Q6,"&gt;=0")=0,"",SUMIFS(D7:Q7,D8:Q8,"&gt;=0", D8:Q8,"&lt;=1")/SUMIFS(D7:Q7,D6:Q6,"&gt;0")),"")</f>
        <v/>
      </c>
      <c r="C8" s="65" t="s">
        <v>9</v>
      </c>
      <c r="D8" s="70"/>
      <c r="E8" s="16" t="str">
        <f>IFERROR(E7/D7,"")</f>
        <v/>
      </c>
      <c r="F8" s="71" t="s">
        <v>0</v>
      </c>
      <c r="I8" s="34" t="s">
        <v>31</v>
      </c>
      <c r="J8" s="16" t="str">
        <f>IFERROR(J7/I7,"")</f>
        <v/>
      </c>
      <c r="K8" s="13" t="s">
        <v>0</v>
      </c>
      <c r="L8" s="37" t="s">
        <v>32</v>
      </c>
      <c r="M8" s="16" t="str">
        <f>IFERROR(M7/L7,"")</f>
        <v/>
      </c>
      <c r="N8" s="13" t="s">
        <v>0</v>
      </c>
      <c r="O8" s="37" t="s">
        <v>33</v>
      </c>
      <c r="P8" s="16" t="str">
        <f>IFERROR(P7/O7,"")</f>
        <v/>
      </c>
      <c r="Q8" s="13" t="s">
        <v>0</v>
      </c>
    </row>
    <row r="9" spans="1:21" ht="45" x14ac:dyDescent="0.25">
      <c r="B9" s="174" t="s">
        <v>20</v>
      </c>
      <c r="C9" s="174" t="s">
        <v>144</v>
      </c>
      <c r="D9" s="175" t="s">
        <v>145</v>
      </c>
      <c r="E9" s="176" t="s">
        <v>4</v>
      </c>
      <c r="F9" s="177" t="s">
        <v>146</v>
      </c>
      <c r="H9" s="196" t="s">
        <v>34</v>
      </c>
      <c r="I9" s="197" t="s">
        <v>64</v>
      </c>
      <c r="J9" s="98" t="s">
        <v>5</v>
      </c>
      <c r="K9" s="80" t="s">
        <v>67</v>
      </c>
      <c r="L9" s="197" t="s">
        <v>65</v>
      </c>
      <c r="M9" s="98" t="s">
        <v>6</v>
      </c>
      <c r="N9" s="80" t="s">
        <v>68</v>
      </c>
      <c r="O9" s="197" t="s">
        <v>66</v>
      </c>
      <c r="P9" s="98" t="s">
        <v>7</v>
      </c>
      <c r="Q9" s="80" t="s">
        <v>69</v>
      </c>
      <c r="S9" s="212" t="s">
        <v>20</v>
      </c>
      <c r="T9" s="212" t="s">
        <v>34</v>
      </c>
      <c r="U9" s="213" t="s">
        <v>74</v>
      </c>
    </row>
    <row r="10" spans="1:21" x14ac:dyDescent="0.25">
      <c r="B10" s="178">
        <v>1</v>
      </c>
      <c r="C10" s="179" t="s">
        <v>354</v>
      </c>
      <c r="D10" s="180"/>
      <c r="E10" s="181" t="str">
        <f>IFERROR(IF(D10="","",IF(AND(_xlfn.ISFORMULA(D10),EXACT(D10,F10)),Rng_Lkp_AnswerStatus_Good,Rng_Lkp_AnswerStatus_Bad)),Rng_Lkp_AnswerStatus_Bad)</f>
        <v/>
      </c>
      <c r="F10" s="182">
        <f ca="1">TODAY()</f>
        <v>45071</v>
      </c>
      <c r="H10" s="182" t="s">
        <v>35</v>
      </c>
      <c r="I10" s="198"/>
      <c r="J10" s="181" t="str">
        <f t="shared" ref="J10:J17" si="0">IFERROR(IF(I10="","",IF(AND(_xlfn.ISFORMULA(I10),EXACT(I10,K10)),Rng_Lkp_AnswerStatus_Good,Rng_Lkp_AnswerStatus_Bad)),Rng_Lkp_AnswerStatus_Bad)</f>
        <v/>
      </c>
      <c r="K10" s="199">
        <f>SUMIFS($U$10:$U$33,$T$10:$T$33,H10)</f>
        <v>4270</v>
      </c>
      <c r="L10" s="198"/>
      <c r="M10" s="181" t="str">
        <f t="shared" ref="M10:M17" si="1">IFERROR(IF(L10="","",IF(AND(_xlfn.ISFORMULA(L10),EXACT(L10,N10)),Rng_Lkp_AnswerStatus_Good,Rng_Lkp_AnswerStatus_Bad)),Rng_Lkp_AnswerStatus_Bad)</f>
        <v/>
      </c>
      <c r="N10" s="200">
        <f>AVERAGEIFS($U$10:$U$33,$T$10:$T$33,H10)</f>
        <v>533.75</v>
      </c>
      <c r="O10" s="201"/>
      <c r="P10" s="181" t="str">
        <f t="shared" ref="P10:P17" si="2">IFERROR(IF(O10="","",IF(AND(_xlfn.ISFORMULA(O10),EXACT(O10,Q10)),Rng_Lkp_AnswerStatus_Good,Rng_Lkp_AnswerStatus_Bad)),Rng_Lkp_AnswerStatus_Bad)</f>
        <v/>
      </c>
      <c r="Q10" s="202">
        <f>COUNTIFS($T$10:$T$33,H10)</f>
        <v>8</v>
      </c>
      <c r="S10" s="214">
        <v>1</v>
      </c>
      <c r="T10" s="215" t="s">
        <v>35</v>
      </c>
      <c r="U10" s="216">
        <v>315</v>
      </c>
    </row>
    <row r="11" spans="1:21" x14ac:dyDescent="0.25">
      <c r="B11" s="141">
        <v>2</v>
      </c>
      <c r="C11" s="183" t="s">
        <v>355</v>
      </c>
      <c r="D11" s="184"/>
      <c r="E11" s="145" t="str">
        <f>IFERROR(IF(D11="","",IF(AND(_xlfn.ISFORMULA(D11),EXACT(D11,F11)),Rng_Lkp_AnswerStatus_Good,Rng_Lkp_AnswerStatus_Bad)),Rng_Lkp_AnswerStatus_Bad)</f>
        <v/>
      </c>
      <c r="F11" s="185">
        <f ca="1">NOW()</f>
        <v>45071.472074884259</v>
      </c>
      <c r="H11" s="142" t="s">
        <v>44</v>
      </c>
      <c r="I11" s="105"/>
      <c r="J11" s="145" t="str">
        <f t="shared" si="0"/>
        <v/>
      </c>
      <c r="K11" s="36">
        <f t="shared" ref="K11:K17" si="3">SUMIFS($U$10:$U$33,$T$10:$T$33,H11)</f>
        <v>1515</v>
      </c>
      <c r="L11" s="105"/>
      <c r="M11" s="145" t="str">
        <f t="shared" si="1"/>
        <v/>
      </c>
      <c r="N11" s="31">
        <f t="shared" ref="N11:N17" si="4">AVERAGEIFS($U$10:$U$33,$T$10:$T$33,H11)</f>
        <v>505</v>
      </c>
      <c r="O11" s="146"/>
      <c r="P11" s="145" t="str">
        <f t="shared" si="2"/>
        <v/>
      </c>
      <c r="Q11" s="147">
        <f t="shared" ref="Q11:Q17" si="5">COUNTIFS($T$10:$T$33,H11)</f>
        <v>3</v>
      </c>
      <c r="S11" s="9">
        <v>2</v>
      </c>
      <c r="T11" t="s">
        <v>35</v>
      </c>
      <c r="U11" s="28">
        <v>370</v>
      </c>
    </row>
    <row r="12" spans="1:21" x14ac:dyDescent="0.25">
      <c r="B12" s="186">
        <v>3</v>
      </c>
      <c r="C12" s="187" t="s">
        <v>356</v>
      </c>
      <c r="D12" s="188"/>
      <c r="E12" s="189" t="str">
        <f>IFERROR(IF(D12="","",IF(AND(NOT(_xlfn.ISFORMULA(D12)),ISNUMBER(D12),D12&gt;0),Rng_Lkp_AnswerStatus_Good,Rng_Lkp_AnswerStatus_Bad)),Rng_Lkp_AnswerStatus_Bad)</f>
        <v/>
      </c>
      <c r="F12" s="190">
        <v>45070</v>
      </c>
      <c r="H12" s="190" t="s">
        <v>36</v>
      </c>
      <c r="I12" s="203"/>
      <c r="J12" s="189" t="str">
        <f t="shared" si="0"/>
        <v/>
      </c>
      <c r="K12" s="204">
        <f t="shared" si="3"/>
        <v>250</v>
      </c>
      <c r="L12" s="203"/>
      <c r="M12" s="189" t="str">
        <f t="shared" si="1"/>
        <v/>
      </c>
      <c r="N12" s="205">
        <f t="shared" si="4"/>
        <v>250</v>
      </c>
      <c r="O12" s="206"/>
      <c r="P12" s="189" t="str">
        <f t="shared" si="2"/>
        <v/>
      </c>
      <c r="Q12" s="207">
        <f t="shared" si="5"/>
        <v>1</v>
      </c>
      <c r="S12" s="217">
        <v>3</v>
      </c>
      <c r="T12" s="173" t="s">
        <v>137</v>
      </c>
      <c r="U12" s="218">
        <v>200</v>
      </c>
    </row>
    <row r="13" spans="1:21" x14ac:dyDescent="0.25">
      <c r="B13" s="191">
        <v>4</v>
      </c>
      <c r="C13" s="192" t="s">
        <v>357</v>
      </c>
      <c r="D13" s="193"/>
      <c r="E13" s="194" t="str">
        <f>IFERROR(IF(D13="","",IF(AND(NOT(_xlfn.ISFORMULA(D13)),ISNUMBER(D13),D13&gt;=0,D13&lt;=1),Rng_Lkp_AnswerStatus_Good,Rng_Lkp_AnswerStatus_Bad)),Rng_Lkp_AnswerStatus_Bad)</f>
        <v/>
      </c>
      <c r="F13" s="195">
        <v>0.5</v>
      </c>
      <c r="H13" s="142" t="s">
        <v>37</v>
      </c>
      <c r="I13" s="105"/>
      <c r="J13" s="145" t="str">
        <f t="shared" si="0"/>
        <v/>
      </c>
      <c r="K13" s="36">
        <f t="shared" si="3"/>
        <v>270</v>
      </c>
      <c r="L13" s="105"/>
      <c r="M13" s="145" t="str">
        <f t="shared" si="1"/>
        <v/>
      </c>
      <c r="N13" s="31">
        <f t="shared" si="4"/>
        <v>270</v>
      </c>
      <c r="O13" s="146"/>
      <c r="P13" s="145" t="str">
        <f t="shared" si="2"/>
        <v/>
      </c>
      <c r="Q13" s="147">
        <f t="shared" si="5"/>
        <v>1</v>
      </c>
      <c r="S13" s="9">
        <v>4</v>
      </c>
      <c r="T13" t="s">
        <v>36</v>
      </c>
      <c r="U13" s="28">
        <v>250</v>
      </c>
    </row>
    <row r="14" spans="1:21" x14ac:dyDescent="0.25">
      <c r="H14" s="190" t="s">
        <v>38</v>
      </c>
      <c r="I14" s="203"/>
      <c r="J14" s="189" t="str">
        <f t="shared" si="0"/>
        <v/>
      </c>
      <c r="K14" s="204">
        <f t="shared" si="3"/>
        <v>615</v>
      </c>
      <c r="L14" s="203"/>
      <c r="M14" s="189" t="str">
        <f t="shared" si="1"/>
        <v/>
      </c>
      <c r="N14" s="205">
        <f t="shared" si="4"/>
        <v>615</v>
      </c>
      <c r="O14" s="206"/>
      <c r="P14" s="189" t="str">
        <f t="shared" si="2"/>
        <v/>
      </c>
      <c r="Q14" s="207">
        <f t="shared" si="5"/>
        <v>1</v>
      </c>
      <c r="S14" s="217">
        <v>5</v>
      </c>
      <c r="T14" s="173" t="s">
        <v>37</v>
      </c>
      <c r="U14" s="218">
        <v>270</v>
      </c>
    </row>
    <row r="15" spans="1:21" x14ac:dyDescent="0.25">
      <c r="H15" s="142" t="s">
        <v>39</v>
      </c>
      <c r="I15" s="105"/>
      <c r="J15" s="145" t="str">
        <f t="shared" si="0"/>
        <v/>
      </c>
      <c r="K15" s="36">
        <f t="shared" si="3"/>
        <v>1000</v>
      </c>
      <c r="L15" s="105"/>
      <c r="M15" s="145" t="str">
        <f t="shared" si="1"/>
        <v/>
      </c>
      <c r="N15" s="31">
        <f t="shared" si="4"/>
        <v>1000</v>
      </c>
      <c r="O15" s="146"/>
      <c r="P15" s="145" t="str">
        <f t="shared" si="2"/>
        <v/>
      </c>
      <c r="Q15" s="147">
        <f t="shared" si="5"/>
        <v>1</v>
      </c>
      <c r="S15" s="9">
        <v>6</v>
      </c>
      <c r="T15" t="s">
        <v>38</v>
      </c>
      <c r="U15" s="28">
        <v>615</v>
      </c>
    </row>
    <row r="16" spans="1:21" x14ac:dyDescent="0.25">
      <c r="H16" s="190" t="s">
        <v>40</v>
      </c>
      <c r="I16" s="203"/>
      <c r="J16" s="189" t="str">
        <f t="shared" si="0"/>
        <v/>
      </c>
      <c r="K16" s="204">
        <f t="shared" si="3"/>
        <v>475</v>
      </c>
      <c r="L16" s="203"/>
      <c r="M16" s="189" t="str">
        <f t="shared" si="1"/>
        <v/>
      </c>
      <c r="N16" s="205">
        <f t="shared" si="4"/>
        <v>475</v>
      </c>
      <c r="O16" s="206"/>
      <c r="P16" s="189" t="str">
        <f t="shared" si="2"/>
        <v/>
      </c>
      <c r="Q16" s="207">
        <f t="shared" si="5"/>
        <v>1</v>
      </c>
      <c r="S16" s="217">
        <v>7</v>
      </c>
      <c r="T16" s="173" t="s">
        <v>39</v>
      </c>
      <c r="U16" s="218">
        <v>1000</v>
      </c>
    </row>
    <row r="17" spans="8:21" x14ac:dyDescent="0.25">
      <c r="H17" s="208" t="s">
        <v>41</v>
      </c>
      <c r="I17" s="118"/>
      <c r="J17" s="194" t="str">
        <f t="shared" si="0"/>
        <v/>
      </c>
      <c r="K17" s="209">
        <f t="shared" si="3"/>
        <v>1125</v>
      </c>
      <c r="L17" s="118"/>
      <c r="M17" s="194" t="str">
        <f t="shared" si="1"/>
        <v/>
      </c>
      <c r="N17" s="210">
        <f t="shared" si="4"/>
        <v>1125</v>
      </c>
      <c r="O17" s="169"/>
      <c r="P17" s="194" t="str">
        <f t="shared" si="2"/>
        <v/>
      </c>
      <c r="Q17" s="211">
        <f t="shared" si="5"/>
        <v>1</v>
      </c>
      <c r="S17" s="9">
        <v>8</v>
      </c>
      <c r="T17" t="s">
        <v>35</v>
      </c>
      <c r="U17" s="28">
        <v>980</v>
      </c>
    </row>
    <row r="18" spans="8:21" x14ac:dyDescent="0.25">
      <c r="S18" s="217">
        <v>9</v>
      </c>
      <c r="T18" s="173" t="s">
        <v>35</v>
      </c>
      <c r="U18" s="218">
        <v>385</v>
      </c>
    </row>
    <row r="19" spans="8:21" x14ac:dyDescent="0.25">
      <c r="S19" s="9">
        <v>10</v>
      </c>
      <c r="T19" t="s">
        <v>35</v>
      </c>
      <c r="U19" s="28">
        <v>775</v>
      </c>
    </row>
    <row r="20" spans="8:21" x14ac:dyDescent="0.25">
      <c r="S20" s="217">
        <v>11</v>
      </c>
      <c r="T20" s="173" t="s">
        <v>40</v>
      </c>
      <c r="U20" s="218">
        <v>475</v>
      </c>
    </row>
    <row r="21" spans="8:21" x14ac:dyDescent="0.25">
      <c r="S21" s="9">
        <v>12</v>
      </c>
      <c r="T21" t="s">
        <v>41</v>
      </c>
      <c r="U21" s="28">
        <v>1125</v>
      </c>
    </row>
    <row r="22" spans="8:21" x14ac:dyDescent="0.25">
      <c r="S22" s="217">
        <v>13</v>
      </c>
      <c r="T22" s="173" t="s">
        <v>42</v>
      </c>
      <c r="U22" s="218">
        <v>450</v>
      </c>
    </row>
    <row r="23" spans="8:21" x14ac:dyDescent="0.25">
      <c r="S23" s="9">
        <v>14</v>
      </c>
      <c r="T23" t="s">
        <v>43</v>
      </c>
      <c r="U23" s="28">
        <v>750</v>
      </c>
    </row>
    <row r="24" spans="8:21" x14ac:dyDescent="0.25">
      <c r="S24" s="217">
        <v>15</v>
      </c>
      <c r="T24" s="173" t="s">
        <v>137</v>
      </c>
      <c r="U24" s="218">
        <v>275</v>
      </c>
    </row>
    <row r="25" spans="8:21" x14ac:dyDescent="0.25">
      <c r="S25" s="9">
        <v>16</v>
      </c>
      <c r="T25" t="s">
        <v>44</v>
      </c>
      <c r="U25" s="28">
        <v>255</v>
      </c>
    </row>
    <row r="26" spans="8:21" x14ac:dyDescent="0.25">
      <c r="S26" s="217">
        <v>17</v>
      </c>
      <c r="T26" s="173" t="s">
        <v>35</v>
      </c>
      <c r="U26" s="218">
        <v>290</v>
      </c>
    </row>
    <row r="27" spans="8:21" x14ac:dyDescent="0.25">
      <c r="S27" s="9">
        <v>18</v>
      </c>
      <c r="T27" t="s">
        <v>45</v>
      </c>
      <c r="U27" s="28">
        <v>475</v>
      </c>
    </row>
    <row r="28" spans="8:21" x14ac:dyDescent="0.25">
      <c r="S28" s="217">
        <v>19</v>
      </c>
      <c r="T28" s="173" t="s">
        <v>44</v>
      </c>
      <c r="U28" s="218">
        <v>285</v>
      </c>
    </row>
    <row r="29" spans="8:21" x14ac:dyDescent="0.25">
      <c r="S29" s="9">
        <v>20</v>
      </c>
      <c r="T29" t="s">
        <v>44</v>
      </c>
      <c r="U29" s="28">
        <v>975</v>
      </c>
    </row>
    <row r="30" spans="8:21" x14ac:dyDescent="0.25">
      <c r="S30" s="217">
        <v>21</v>
      </c>
      <c r="T30" s="173" t="s">
        <v>35</v>
      </c>
      <c r="U30" s="218">
        <v>175</v>
      </c>
    </row>
    <row r="31" spans="8:21" x14ac:dyDescent="0.25">
      <c r="S31" s="9">
        <v>22</v>
      </c>
      <c r="T31" t="s">
        <v>35</v>
      </c>
      <c r="U31" s="28">
        <v>980</v>
      </c>
    </row>
    <row r="32" spans="8:21" x14ac:dyDescent="0.25">
      <c r="S32" s="217">
        <v>23</v>
      </c>
      <c r="T32" s="173" t="s">
        <v>137</v>
      </c>
      <c r="U32" s="218">
        <v>700</v>
      </c>
    </row>
    <row r="33" spans="19:21" x14ac:dyDescent="0.25">
      <c r="S33" s="94">
        <v>24</v>
      </c>
      <c r="T33" s="219" t="s">
        <v>45</v>
      </c>
      <c r="U33" s="97">
        <v>285</v>
      </c>
    </row>
  </sheetData>
  <conditionalFormatting sqref="B7:B8 E8 J8 M8 P8">
    <cfRule type="colorScale" priority="4">
      <colorScale>
        <cfvo type="num" val="0"/>
        <cfvo type="num" val="0.5"/>
        <cfvo type="num" val="1"/>
        <color rgb="FFF8696B"/>
        <color rgb="FFFFEB84"/>
        <color rgb="FF63BE7B"/>
      </colorScale>
    </cfRule>
  </conditionalFormatting>
  <conditionalFormatting sqref="B10:F13 H10:Q17">
    <cfRule type="cellIs" dxfId="33" priority="8" operator="equal">
      <formula>Rng_Lkp_AnswerStatus_Bad</formula>
    </cfRule>
    <cfRule type="cellIs" dxfId="32" priority="9" operator="equal">
      <formula>Rng_Lkp_AnswerStatus_Good</formula>
    </cfRule>
  </conditionalFormatting>
  <pageMargins left="0.7" right="0.7" top="0.75" bottom="0.75" header="0.3" footer="0.3"/>
  <pageSetup paperSize="121" orientation="portrait" horizontalDpi="300" verticalDpi="3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D12D8D-A668-4329-A8B9-CA7F47F3DB57}">
  <sheetPr>
    <tabColor theme="8"/>
  </sheetPr>
  <dimension ref="A1:W31"/>
  <sheetViews>
    <sheetView showGridLines="0" zoomScaleNormal="100" workbookViewId="0">
      <pane xSplit="4" ySplit="7" topLeftCell="E8" activePane="bottomRight" state="frozen"/>
      <selection pane="topRight" activeCell="E1" sqref="E1"/>
      <selection pane="bottomLeft" activeCell="A8" sqref="A8"/>
      <selection pane="bottomRight" activeCell="E8" sqref="E8"/>
    </sheetView>
  </sheetViews>
  <sheetFormatPr defaultColWidth="9.140625" defaultRowHeight="15" outlineLevelRow="1" outlineLevelCol="1" x14ac:dyDescent="0.25"/>
  <cols>
    <col min="1" max="1" width="2.5703125" style="8" customWidth="1"/>
    <col min="2" max="2" width="6.140625" style="8" bestFit="1" customWidth="1"/>
    <col min="3" max="3" width="19.140625" style="8" bestFit="1" customWidth="1"/>
    <col min="4" max="4" width="11.140625" style="8" bestFit="1" customWidth="1"/>
    <col min="5" max="5" width="12.5703125" style="8" bestFit="1" customWidth="1"/>
    <col min="6" max="6" width="8.140625" style="8" bestFit="1" customWidth="1"/>
    <col min="7" max="7" width="17.140625" style="8" hidden="1" customWidth="1" outlineLevel="1"/>
    <col min="8" max="8" width="14.42578125" style="8" bestFit="1" customWidth="1" collapsed="1"/>
    <col min="9" max="9" width="8.140625" style="8" bestFit="1" customWidth="1"/>
    <col min="10" max="10" width="18" style="8" hidden="1" customWidth="1" outlineLevel="1"/>
    <col min="11" max="11" width="15.7109375" style="8" customWidth="1" collapsed="1"/>
    <col min="12" max="12" width="8.140625" style="8" bestFit="1" customWidth="1"/>
    <col min="13" max="13" width="18" style="8" hidden="1" customWidth="1" outlineLevel="1"/>
    <col min="14" max="14" width="11.28515625" style="8" bestFit="1" customWidth="1" collapsed="1"/>
    <col min="15" max="15" width="8.140625" style="8" bestFit="1" customWidth="1"/>
    <col min="16" max="16" width="15.140625" style="8" hidden="1" customWidth="1" outlineLevel="1"/>
    <col min="17" max="17" width="14.42578125" style="8" bestFit="1" customWidth="1" collapsed="1"/>
    <col min="18" max="18" width="8.140625" style="8" bestFit="1" customWidth="1"/>
    <col min="19" max="19" width="15.140625" style="8" hidden="1" customWidth="1" outlineLevel="1"/>
    <col min="20" max="20" width="15.7109375" style="8" customWidth="1" collapsed="1"/>
    <col min="21" max="21" width="8.140625" style="8" bestFit="1" customWidth="1"/>
    <col min="22" max="22" width="17.5703125" style="8" hidden="1" customWidth="1" outlineLevel="1"/>
    <col min="23" max="23" width="9.140625" style="8" collapsed="1"/>
    <col min="24" max="16384" width="9.140625" style="8"/>
  </cols>
  <sheetData>
    <row r="1" spans="1:22" s="6" customFormat="1" ht="21" x14ac:dyDescent="0.35">
      <c r="A1" s="29"/>
      <c r="B1" s="3"/>
      <c r="E1" s="32" t="s">
        <v>147</v>
      </c>
    </row>
    <row r="2" spans="1:22" s="6" customFormat="1" ht="18.75" x14ac:dyDescent="0.3">
      <c r="A2" s="30"/>
      <c r="B2" s="7"/>
      <c r="E2" s="33" t="s">
        <v>24</v>
      </c>
    </row>
    <row r="3" spans="1:22" ht="6.95" customHeight="1" x14ac:dyDescent="0.25"/>
    <row r="4" spans="1:22" x14ac:dyDescent="0.25">
      <c r="D4" s="66" t="s">
        <v>22</v>
      </c>
      <c r="E4" s="17">
        <v>1</v>
      </c>
      <c r="F4" s="12"/>
      <c r="G4" s="12"/>
      <c r="H4" s="17">
        <v>2</v>
      </c>
      <c r="I4" s="12"/>
      <c r="J4" s="12"/>
      <c r="K4" s="17">
        <v>3</v>
      </c>
      <c r="L4" s="12"/>
      <c r="M4" s="12"/>
      <c r="N4" s="17">
        <v>4</v>
      </c>
      <c r="O4" s="12"/>
      <c r="P4" s="12"/>
      <c r="Q4" s="17">
        <v>5</v>
      </c>
      <c r="R4" s="12"/>
      <c r="S4" s="12"/>
      <c r="T4" s="17">
        <v>6</v>
      </c>
      <c r="U4" s="12"/>
      <c r="V4" s="12"/>
    </row>
    <row r="5" spans="1:22" hidden="1" outlineLevel="1" x14ac:dyDescent="0.25">
      <c r="B5" s="21" t="str">
        <f>IFERROR(IF(SUMIFS(E5:V5,E4:V4,"&gt;=0")=0,"",SUMIFS(E5:V5,E4:V4,"&gt;=0")/SUMIFS(E5:V5,E6:V6,"ANSWER")),"")</f>
        <v/>
      </c>
      <c r="C5" s="18" t="s">
        <v>8</v>
      </c>
      <c r="D5" s="66"/>
      <c r="E5" s="19">
        <f>IFERROR(COUNTA(E8:E31),"")</f>
        <v>0</v>
      </c>
      <c r="F5" s="20">
        <f>IFERROR(COUNTIF(F8:F31,Rng_Lkp_AnswerStatus_Good),"")</f>
        <v>0</v>
      </c>
      <c r="G5" s="20">
        <f>IFERROR(COUNTA(G8:G31),"")</f>
        <v>24</v>
      </c>
      <c r="H5" s="19">
        <f>IFERROR(COUNTA(H8:H31),"")</f>
        <v>0</v>
      </c>
      <c r="I5" s="20">
        <f>IFERROR(COUNTIF(I8:I31,Rng_Lkp_AnswerStatus_Good),"")</f>
        <v>0</v>
      </c>
      <c r="J5" s="20">
        <f>IFERROR(COUNTA(J8:J31),"")</f>
        <v>24</v>
      </c>
      <c r="K5" s="19">
        <f>IFERROR(COUNTA(K8:K31),"")</f>
        <v>0</v>
      </c>
      <c r="L5" s="20">
        <f>IFERROR(COUNTIF(L8:L31,Rng_Lkp_AnswerStatus_Good),"")</f>
        <v>0</v>
      </c>
      <c r="M5" s="20">
        <f>IFERROR(COUNTA(M8:M31),"")</f>
        <v>24</v>
      </c>
      <c r="N5" s="19">
        <f>IFERROR(COUNTA(N8:N31),"")</f>
        <v>0</v>
      </c>
      <c r="O5" s="20">
        <f>IFERROR(COUNTIF(O8:O31,Rng_Lkp_AnswerStatus_Good),"")</f>
        <v>0</v>
      </c>
      <c r="P5" s="20">
        <f>IFERROR(COUNTA(P8:P31),"")</f>
        <v>24</v>
      </c>
      <c r="Q5" s="19">
        <f>IFERROR(COUNTA(Q8:Q31),"")</f>
        <v>0</v>
      </c>
      <c r="R5" s="20">
        <f>IFERROR(COUNTIF(R8:R31,Rng_Lkp_AnswerStatus_Good),"")</f>
        <v>0</v>
      </c>
      <c r="S5" s="20">
        <f>IFERROR(COUNTA(S8:S31),"")</f>
        <v>24</v>
      </c>
      <c r="T5" s="19">
        <f>IFERROR(COUNTA(T8:T31),"")</f>
        <v>0</v>
      </c>
      <c r="U5" s="20">
        <f>IFERROR(COUNTIF(U8:U31,Rng_Lkp_AnswerStatus_Good),"")</f>
        <v>0</v>
      </c>
      <c r="V5" s="20">
        <f>IFERROR(COUNTA(V8:V31),"")</f>
        <v>24</v>
      </c>
    </row>
    <row r="6" spans="1:22" collapsed="1" x14ac:dyDescent="0.25">
      <c r="B6" s="21" t="str">
        <f>IFERROR(IF(SUMIFS(E5:V5,E4:V4,"&gt;=0")=0,"",SUMIFS(E5:V5,E6:V6,"&gt;=0", E6:V6,"&lt;=1")/SUMIFS(E5:V5,E4:V4,"&gt;0")),"")</f>
        <v/>
      </c>
      <c r="C6" s="18" t="s">
        <v>9</v>
      </c>
      <c r="D6" s="67"/>
      <c r="E6" s="34" t="s">
        <v>29</v>
      </c>
      <c r="F6" s="16" t="str">
        <f>IFERROR(F5/E5,"")</f>
        <v/>
      </c>
      <c r="G6" s="13" t="s">
        <v>0</v>
      </c>
      <c r="H6" s="37" t="s">
        <v>161</v>
      </c>
      <c r="I6" s="16" t="str">
        <f>IFERROR(I5/H5,"")</f>
        <v/>
      </c>
      <c r="J6" s="13" t="s">
        <v>0</v>
      </c>
      <c r="K6" s="37" t="s">
        <v>162</v>
      </c>
      <c r="L6" s="16" t="str">
        <f>IFERROR(L5/K5,"")</f>
        <v/>
      </c>
      <c r="M6" s="13" t="s">
        <v>0</v>
      </c>
      <c r="N6" s="34" t="s">
        <v>30</v>
      </c>
      <c r="O6" s="16" t="str">
        <f>IFERROR(O5/N5,"")</f>
        <v/>
      </c>
      <c r="P6" s="13" t="s">
        <v>0</v>
      </c>
      <c r="Q6" s="37" t="s">
        <v>163</v>
      </c>
      <c r="R6" s="16" t="str">
        <f>IFERROR(R5/Q5,"")</f>
        <v/>
      </c>
      <c r="S6" s="13" t="s">
        <v>0</v>
      </c>
      <c r="T6" s="37" t="s">
        <v>164</v>
      </c>
      <c r="U6" s="16" t="str">
        <f>IFERROR(U5/T5,"")</f>
        <v/>
      </c>
      <c r="V6" s="13" t="s">
        <v>0</v>
      </c>
    </row>
    <row r="7" spans="1:22" ht="45" x14ac:dyDescent="0.25">
      <c r="B7" s="124" t="s">
        <v>20</v>
      </c>
      <c r="C7" s="124" t="s">
        <v>34</v>
      </c>
      <c r="D7" s="125" t="s">
        <v>148</v>
      </c>
      <c r="E7" s="126" t="s">
        <v>149</v>
      </c>
      <c r="F7" s="98" t="s">
        <v>4</v>
      </c>
      <c r="G7" s="80" t="s">
        <v>150</v>
      </c>
      <c r="H7" s="126" t="s">
        <v>151</v>
      </c>
      <c r="I7" s="98" t="s">
        <v>5</v>
      </c>
      <c r="J7" s="80" t="s">
        <v>152</v>
      </c>
      <c r="K7" s="126" t="s">
        <v>153</v>
      </c>
      <c r="L7" s="98" t="s">
        <v>6</v>
      </c>
      <c r="M7" s="80" t="s">
        <v>154</v>
      </c>
      <c r="N7" s="126" t="s">
        <v>155</v>
      </c>
      <c r="O7" s="98" t="s">
        <v>7</v>
      </c>
      <c r="P7" s="80" t="s">
        <v>156</v>
      </c>
      <c r="Q7" s="126" t="s">
        <v>157</v>
      </c>
      <c r="R7" s="98" t="s">
        <v>11</v>
      </c>
      <c r="S7" s="80" t="s">
        <v>158</v>
      </c>
      <c r="T7" s="126" t="s">
        <v>159</v>
      </c>
      <c r="U7" s="98" t="s">
        <v>12</v>
      </c>
      <c r="V7" s="80" t="s">
        <v>160</v>
      </c>
    </row>
    <row r="8" spans="1:22" x14ac:dyDescent="0.25">
      <c r="B8" s="127">
        <v>1</v>
      </c>
      <c r="C8" s="128" t="s">
        <v>35</v>
      </c>
      <c r="D8" s="220">
        <v>382.8888</v>
      </c>
      <c r="E8" s="221"/>
      <c r="F8" s="132" t="str">
        <f t="shared" ref="F8:F31" si="0">IFERROR(IF(E8="","",IF(AND(_xlfn.ISFORMULA(E8),EXACT(E8,G8)),Rng_Lkp_AnswerStatus_Good,Rng_Lkp_AnswerStatus_Bad)),Rng_Lkp_AnswerStatus_Bad)</f>
        <v/>
      </c>
      <c r="G8" s="222">
        <f>ROUND(D8,2)</f>
        <v>382.89</v>
      </c>
      <c r="H8" s="221"/>
      <c r="I8" s="132" t="str">
        <f t="shared" ref="I8:I31" si="1">IFERROR(IF(H8="","",IF(AND(_xlfn.ISFORMULA(H8),EXACT(H8,J8)),Rng_Lkp_AnswerStatus_Good,Rng_Lkp_AnswerStatus_Bad)),Rng_Lkp_AnswerStatus_Bad)</f>
        <v/>
      </c>
      <c r="J8" s="222">
        <f>ROUNDUP(D8,2)</f>
        <v>382.89</v>
      </c>
      <c r="K8" s="221"/>
      <c r="L8" s="132" t="str">
        <f t="shared" ref="L8:L31" si="2">IFERROR(IF(K8="","",IF(AND(_xlfn.ISFORMULA(K8),EXACT(K8,M8)),Rng_Lkp_AnswerStatus_Good,Rng_Lkp_AnswerStatus_Bad)),Rng_Lkp_AnswerStatus_Bad)</f>
        <v/>
      </c>
      <c r="M8" s="222">
        <f>ROUNDDOWN(D8,2)</f>
        <v>382.88</v>
      </c>
      <c r="N8" s="221"/>
      <c r="O8" s="132" t="str">
        <f t="shared" ref="O8:O31" si="3">IFERROR(IF(N8="","",IF(AND(_xlfn.ISFORMULA(N8),EXACT(N8,P8)),Rng_Lkp_AnswerStatus_Good,Rng_Lkp_AnswerStatus_Bad)),Rng_Lkp_AnswerStatus_Bad)</f>
        <v/>
      </c>
      <c r="P8" s="222">
        <f>MROUND(D8,5)</f>
        <v>385</v>
      </c>
      <c r="Q8" s="223"/>
      <c r="R8" s="139" t="str">
        <f t="shared" ref="R8:R31" si="4">IFERROR(IF(Q8="","",IF(AND(_xlfn.ISFORMULA(Q8),EXACT(Q8,S8)),Rng_Lkp_AnswerStatus_Good,Rng_Lkp_AnswerStatus_Bad)),Rng_Lkp_AnswerStatus_Bad)</f>
        <v/>
      </c>
      <c r="S8" s="224">
        <f>CEILING(D8,5)</f>
        <v>385</v>
      </c>
      <c r="T8" s="223"/>
      <c r="U8" s="139" t="str">
        <f t="shared" ref="U8:U31" si="5">IFERROR(IF(T8="","",IF(AND(_xlfn.ISFORMULA(T8),EXACT(T8,V8)),Rng_Lkp_AnswerStatus_Good,Rng_Lkp_AnswerStatus_Bad)),Rng_Lkp_AnswerStatus_Bad)</f>
        <v/>
      </c>
      <c r="V8" s="224">
        <f>FLOOR(D8,5)</f>
        <v>380</v>
      </c>
    </row>
    <row r="9" spans="1:22" x14ac:dyDescent="0.25">
      <c r="B9" s="141">
        <v>2</v>
      </c>
      <c r="C9" s="142" t="s">
        <v>35</v>
      </c>
      <c r="D9" s="225">
        <v>444.15539999999999</v>
      </c>
      <c r="E9" s="226"/>
      <c r="F9" s="145" t="str">
        <f t="shared" si="0"/>
        <v/>
      </c>
      <c r="G9" s="227">
        <f t="shared" ref="G9:G31" si="6">ROUND(D9,2)</f>
        <v>444.16</v>
      </c>
      <c r="H9" s="226"/>
      <c r="I9" s="145" t="str">
        <f t="shared" si="1"/>
        <v/>
      </c>
      <c r="J9" s="227">
        <f t="shared" ref="J9:J31" si="7">ROUNDUP(D9,2)</f>
        <v>444.15999999999997</v>
      </c>
      <c r="K9" s="226"/>
      <c r="L9" s="145" t="str">
        <f t="shared" si="2"/>
        <v/>
      </c>
      <c r="M9" s="227">
        <f t="shared" ref="M9:M31" si="8">ROUNDDOWN(D9,2)</f>
        <v>444.15</v>
      </c>
      <c r="N9" s="226"/>
      <c r="O9" s="145" t="str">
        <f t="shared" si="3"/>
        <v/>
      </c>
      <c r="P9" s="227">
        <f t="shared" ref="P9:P31" si="9">MROUND(D9,5)</f>
        <v>445</v>
      </c>
      <c r="Q9" s="226"/>
      <c r="R9" s="145" t="str">
        <f t="shared" si="4"/>
        <v/>
      </c>
      <c r="S9" s="227">
        <f t="shared" ref="S9:S31" si="10">CEILING(D9,5)</f>
        <v>445</v>
      </c>
      <c r="T9" s="226"/>
      <c r="U9" s="145" t="str">
        <f t="shared" si="5"/>
        <v/>
      </c>
      <c r="V9" s="227">
        <f t="shared" ref="V9:V31" si="11">FLOOR(D9,5)</f>
        <v>440</v>
      </c>
    </row>
    <row r="10" spans="1:22" x14ac:dyDescent="0.25">
      <c r="B10" s="149">
        <v>3</v>
      </c>
      <c r="C10" s="150" t="s">
        <v>137</v>
      </c>
      <c r="D10" s="228">
        <v>234.7628</v>
      </c>
      <c r="E10" s="229"/>
      <c r="F10" s="154" t="str">
        <f t="shared" si="0"/>
        <v/>
      </c>
      <c r="G10" s="230">
        <f t="shared" si="6"/>
        <v>234.76</v>
      </c>
      <c r="H10" s="229"/>
      <c r="I10" s="154" t="str">
        <f t="shared" si="1"/>
        <v/>
      </c>
      <c r="J10" s="230">
        <f t="shared" si="7"/>
        <v>234.76999999999998</v>
      </c>
      <c r="K10" s="229"/>
      <c r="L10" s="154" t="str">
        <f t="shared" si="2"/>
        <v/>
      </c>
      <c r="M10" s="230">
        <f t="shared" si="8"/>
        <v>234.76</v>
      </c>
      <c r="N10" s="229"/>
      <c r="O10" s="154" t="str">
        <f t="shared" si="3"/>
        <v/>
      </c>
      <c r="P10" s="230">
        <f t="shared" si="9"/>
        <v>235</v>
      </c>
      <c r="Q10" s="229"/>
      <c r="R10" s="154" t="str">
        <f t="shared" si="4"/>
        <v/>
      </c>
      <c r="S10" s="230">
        <f t="shared" si="10"/>
        <v>235</v>
      </c>
      <c r="T10" s="229"/>
      <c r="U10" s="154" t="str">
        <f t="shared" si="5"/>
        <v/>
      </c>
      <c r="V10" s="230">
        <f t="shared" si="11"/>
        <v>230</v>
      </c>
    </row>
    <row r="11" spans="1:22" x14ac:dyDescent="0.25">
      <c r="B11" s="141">
        <v>4</v>
      </c>
      <c r="C11" s="142" t="s">
        <v>36</v>
      </c>
      <c r="D11" s="225">
        <v>291.28899999999999</v>
      </c>
      <c r="E11" s="226"/>
      <c r="F11" s="145" t="str">
        <f t="shared" si="0"/>
        <v/>
      </c>
      <c r="G11" s="227">
        <f t="shared" si="6"/>
        <v>291.29000000000002</v>
      </c>
      <c r="H11" s="226"/>
      <c r="I11" s="145" t="str">
        <f t="shared" si="1"/>
        <v/>
      </c>
      <c r="J11" s="227">
        <f t="shared" si="7"/>
        <v>291.28999999999996</v>
      </c>
      <c r="K11" s="226"/>
      <c r="L11" s="145" t="str">
        <f t="shared" si="2"/>
        <v/>
      </c>
      <c r="M11" s="227">
        <f t="shared" si="8"/>
        <v>291.27999999999997</v>
      </c>
      <c r="N11" s="226"/>
      <c r="O11" s="145" t="str">
        <f t="shared" si="3"/>
        <v/>
      </c>
      <c r="P11" s="227">
        <f t="shared" si="9"/>
        <v>290</v>
      </c>
      <c r="Q11" s="226"/>
      <c r="R11" s="145" t="str">
        <f t="shared" si="4"/>
        <v/>
      </c>
      <c r="S11" s="227">
        <f t="shared" si="10"/>
        <v>295</v>
      </c>
      <c r="T11" s="226"/>
      <c r="U11" s="145" t="str">
        <f t="shared" si="5"/>
        <v/>
      </c>
      <c r="V11" s="227">
        <f t="shared" si="11"/>
        <v>290</v>
      </c>
    </row>
    <row r="12" spans="1:22" x14ac:dyDescent="0.25">
      <c r="B12" s="149">
        <v>5</v>
      </c>
      <c r="C12" s="150" t="s">
        <v>37</v>
      </c>
      <c r="D12" s="228">
        <v>317.73919999999998</v>
      </c>
      <c r="E12" s="229"/>
      <c r="F12" s="154" t="str">
        <f t="shared" si="0"/>
        <v/>
      </c>
      <c r="G12" s="230">
        <f t="shared" si="6"/>
        <v>317.74</v>
      </c>
      <c r="H12" s="229"/>
      <c r="I12" s="154" t="str">
        <f t="shared" si="1"/>
        <v/>
      </c>
      <c r="J12" s="230">
        <f t="shared" si="7"/>
        <v>317.74</v>
      </c>
      <c r="K12" s="229"/>
      <c r="L12" s="154" t="str">
        <f t="shared" si="2"/>
        <v/>
      </c>
      <c r="M12" s="230">
        <f t="shared" si="8"/>
        <v>317.73</v>
      </c>
      <c r="N12" s="229"/>
      <c r="O12" s="154" t="str">
        <f t="shared" si="3"/>
        <v/>
      </c>
      <c r="P12" s="230">
        <f t="shared" si="9"/>
        <v>320</v>
      </c>
      <c r="Q12" s="229"/>
      <c r="R12" s="154" t="str">
        <f t="shared" si="4"/>
        <v/>
      </c>
      <c r="S12" s="230">
        <f t="shared" si="10"/>
        <v>320</v>
      </c>
      <c r="T12" s="229"/>
      <c r="U12" s="154" t="str">
        <f t="shared" si="5"/>
        <v/>
      </c>
      <c r="V12" s="230">
        <f t="shared" si="11"/>
        <v>315</v>
      </c>
    </row>
    <row r="13" spans="1:22" x14ac:dyDescent="0.25">
      <c r="B13" s="141">
        <v>6</v>
      </c>
      <c r="C13" s="142" t="s">
        <v>38</v>
      </c>
      <c r="D13" s="225">
        <v>715.2962</v>
      </c>
      <c r="E13" s="226"/>
      <c r="F13" s="145" t="str">
        <f t="shared" si="0"/>
        <v/>
      </c>
      <c r="G13" s="227">
        <f t="shared" si="6"/>
        <v>715.3</v>
      </c>
      <c r="H13" s="226"/>
      <c r="I13" s="145" t="str">
        <f t="shared" si="1"/>
        <v/>
      </c>
      <c r="J13" s="227">
        <f t="shared" si="7"/>
        <v>715.3</v>
      </c>
      <c r="K13" s="226"/>
      <c r="L13" s="145" t="str">
        <f t="shared" si="2"/>
        <v/>
      </c>
      <c r="M13" s="227">
        <f t="shared" si="8"/>
        <v>715.29</v>
      </c>
      <c r="N13" s="226"/>
      <c r="O13" s="145" t="str">
        <f t="shared" si="3"/>
        <v/>
      </c>
      <c r="P13" s="227">
        <f t="shared" si="9"/>
        <v>715</v>
      </c>
      <c r="Q13" s="226"/>
      <c r="R13" s="145" t="str">
        <f t="shared" si="4"/>
        <v/>
      </c>
      <c r="S13" s="227">
        <f t="shared" si="10"/>
        <v>720</v>
      </c>
      <c r="T13" s="226"/>
      <c r="U13" s="145" t="str">
        <f t="shared" si="5"/>
        <v/>
      </c>
      <c r="V13" s="227">
        <f t="shared" si="11"/>
        <v>715</v>
      </c>
    </row>
    <row r="14" spans="1:22" x14ac:dyDescent="0.25">
      <c r="B14" s="149">
        <v>7</v>
      </c>
      <c r="C14" s="150" t="s">
        <v>39</v>
      </c>
      <c r="D14" s="228">
        <v>1087.1387999999999</v>
      </c>
      <c r="E14" s="229"/>
      <c r="F14" s="154" t="str">
        <f t="shared" si="0"/>
        <v/>
      </c>
      <c r="G14" s="230">
        <f t="shared" si="6"/>
        <v>1087.1400000000001</v>
      </c>
      <c r="H14" s="229"/>
      <c r="I14" s="154" t="str">
        <f t="shared" si="1"/>
        <v/>
      </c>
      <c r="J14" s="230">
        <f t="shared" si="7"/>
        <v>1087.1400000000001</v>
      </c>
      <c r="K14" s="229"/>
      <c r="L14" s="154" t="str">
        <f t="shared" si="2"/>
        <v/>
      </c>
      <c r="M14" s="230">
        <f t="shared" si="8"/>
        <v>1087.1300000000001</v>
      </c>
      <c r="N14" s="229"/>
      <c r="O14" s="154" t="str">
        <f t="shared" si="3"/>
        <v/>
      </c>
      <c r="P14" s="230">
        <f t="shared" si="9"/>
        <v>1085</v>
      </c>
      <c r="Q14" s="229"/>
      <c r="R14" s="154" t="str">
        <f t="shared" si="4"/>
        <v/>
      </c>
      <c r="S14" s="230">
        <f t="shared" si="10"/>
        <v>1090</v>
      </c>
      <c r="T14" s="229"/>
      <c r="U14" s="154" t="str">
        <f t="shared" si="5"/>
        <v/>
      </c>
      <c r="V14" s="230">
        <f t="shared" si="11"/>
        <v>1085</v>
      </c>
    </row>
    <row r="15" spans="1:22" x14ac:dyDescent="0.25">
      <c r="B15" s="141">
        <v>8</v>
      </c>
      <c r="C15" s="142" t="s">
        <v>35</v>
      </c>
      <c r="D15" s="225">
        <v>951.59389999999996</v>
      </c>
      <c r="E15" s="226"/>
      <c r="F15" s="145" t="str">
        <f t="shared" si="0"/>
        <v/>
      </c>
      <c r="G15" s="227">
        <f t="shared" si="6"/>
        <v>951.59</v>
      </c>
      <c r="H15" s="226"/>
      <c r="I15" s="145" t="str">
        <f t="shared" si="1"/>
        <v/>
      </c>
      <c r="J15" s="227">
        <f t="shared" si="7"/>
        <v>951.6</v>
      </c>
      <c r="K15" s="226"/>
      <c r="L15" s="145" t="str">
        <f t="shared" si="2"/>
        <v/>
      </c>
      <c r="M15" s="227">
        <f t="shared" si="8"/>
        <v>951.59</v>
      </c>
      <c r="N15" s="226"/>
      <c r="O15" s="145" t="str">
        <f t="shared" si="3"/>
        <v/>
      </c>
      <c r="P15" s="227">
        <f t="shared" si="9"/>
        <v>950</v>
      </c>
      <c r="Q15" s="226"/>
      <c r="R15" s="145" t="str">
        <f t="shared" si="4"/>
        <v/>
      </c>
      <c r="S15" s="227">
        <f t="shared" si="10"/>
        <v>955</v>
      </c>
      <c r="T15" s="226"/>
      <c r="U15" s="145" t="str">
        <f t="shared" si="5"/>
        <v/>
      </c>
      <c r="V15" s="227">
        <f t="shared" si="11"/>
        <v>950</v>
      </c>
    </row>
    <row r="16" spans="1:22" x14ac:dyDescent="0.25">
      <c r="B16" s="149">
        <v>9</v>
      </c>
      <c r="C16" s="150" t="s">
        <v>35</v>
      </c>
      <c r="D16" s="228">
        <v>461.51</v>
      </c>
      <c r="E16" s="229"/>
      <c r="F16" s="154" t="str">
        <f t="shared" si="0"/>
        <v/>
      </c>
      <c r="G16" s="230">
        <f t="shared" si="6"/>
        <v>461.51</v>
      </c>
      <c r="H16" s="229"/>
      <c r="I16" s="154" t="str">
        <f t="shared" si="1"/>
        <v/>
      </c>
      <c r="J16" s="230">
        <f t="shared" si="7"/>
        <v>461.51</v>
      </c>
      <c r="K16" s="229"/>
      <c r="L16" s="154" t="str">
        <f t="shared" si="2"/>
        <v/>
      </c>
      <c r="M16" s="230">
        <f t="shared" si="8"/>
        <v>461.51</v>
      </c>
      <c r="N16" s="229"/>
      <c r="O16" s="154" t="str">
        <f t="shared" si="3"/>
        <v/>
      </c>
      <c r="P16" s="230">
        <f t="shared" si="9"/>
        <v>460</v>
      </c>
      <c r="Q16" s="229"/>
      <c r="R16" s="154" t="str">
        <f t="shared" si="4"/>
        <v/>
      </c>
      <c r="S16" s="230">
        <f t="shared" si="10"/>
        <v>465</v>
      </c>
      <c r="T16" s="229"/>
      <c r="U16" s="154" t="str">
        <f t="shared" si="5"/>
        <v/>
      </c>
      <c r="V16" s="230">
        <f t="shared" si="11"/>
        <v>460</v>
      </c>
    </row>
    <row r="17" spans="2:22" x14ac:dyDescent="0.25">
      <c r="B17" s="141">
        <v>10</v>
      </c>
      <c r="C17" s="142" t="s">
        <v>35</v>
      </c>
      <c r="D17" s="225">
        <v>852.73540000000003</v>
      </c>
      <c r="E17" s="226"/>
      <c r="F17" s="145" t="str">
        <f t="shared" si="0"/>
        <v/>
      </c>
      <c r="G17" s="227">
        <f t="shared" si="6"/>
        <v>852.74</v>
      </c>
      <c r="H17" s="226"/>
      <c r="I17" s="145" t="str">
        <f t="shared" si="1"/>
        <v/>
      </c>
      <c r="J17" s="227">
        <f t="shared" si="7"/>
        <v>852.74</v>
      </c>
      <c r="K17" s="226"/>
      <c r="L17" s="145" t="str">
        <f t="shared" si="2"/>
        <v/>
      </c>
      <c r="M17" s="227">
        <f t="shared" si="8"/>
        <v>852.73</v>
      </c>
      <c r="N17" s="226"/>
      <c r="O17" s="145" t="str">
        <f t="shared" si="3"/>
        <v/>
      </c>
      <c r="P17" s="227">
        <f t="shared" si="9"/>
        <v>855</v>
      </c>
      <c r="Q17" s="226"/>
      <c r="R17" s="145" t="str">
        <f t="shared" si="4"/>
        <v/>
      </c>
      <c r="S17" s="227">
        <f t="shared" si="10"/>
        <v>855</v>
      </c>
      <c r="T17" s="226"/>
      <c r="U17" s="145" t="str">
        <f t="shared" si="5"/>
        <v/>
      </c>
      <c r="V17" s="227">
        <f t="shared" si="11"/>
        <v>850</v>
      </c>
    </row>
    <row r="18" spans="2:22" x14ac:dyDescent="0.25">
      <c r="B18" s="149">
        <v>11</v>
      </c>
      <c r="C18" s="150" t="s">
        <v>40</v>
      </c>
      <c r="D18" s="228">
        <v>539.74959999999999</v>
      </c>
      <c r="E18" s="229"/>
      <c r="F18" s="154" t="str">
        <f t="shared" si="0"/>
        <v/>
      </c>
      <c r="G18" s="231">
        <f t="shared" si="6"/>
        <v>539.75</v>
      </c>
      <c r="H18" s="229"/>
      <c r="I18" s="154" t="str">
        <f t="shared" si="1"/>
        <v/>
      </c>
      <c r="J18" s="231">
        <f t="shared" si="7"/>
        <v>539.75</v>
      </c>
      <c r="K18" s="229"/>
      <c r="L18" s="154" t="str">
        <f t="shared" si="2"/>
        <v/>
      </c>
      <c r="M18" s="231">
        <f t="shared" si="8"/>
        <v>539.74</v>
      </c>
      <c r="N18" s="229"/>
      <c r="O18" s="154" t="str">
        <f t="shared" si="3"/>
        <v/>
      </c>
      <c r="P18" s="231">
        <f t="shared" si="9"/>
        <v>540</v>
      </c>
      <c r="Q18" s="229"/>
      <c r="R18" s="154" t="str">
        <f t="shared" si="4"/>
        <v/>
      </c>
      <c r="S18" s="231">
        <f t="shared" si="10"/>
        <v>540</v>
      </c>
      <c r="T18" s="229"/>
      <c r="U18" s="154" t="str">
        <f t="shared" si="5"/>
        <v/>
      </c>
      <c r="V18" s="232">
        <f t="shared" si="11"/>
        <v>535</v>
      </c>
    </row>
    <row r="19" spans="2:22" x14ac:dyDescent="0.25">
      <c r="B19" s="141">
        <v>12</v>
      </c>
      <c r="C19" s="142" t="s">
        <v>41</v>
      </c>
      <c r="D19" s="225">
        <v>1116.4502</v>
      </c>
      <c r="E19" s="226"/>
      <c r="F19" s="145" t="str">
        <f t="shared" si="0"/>
        <v/>
      </c>
      <c r="G19" s="233">
        <f t="shared" si="6"/>
        <v>1116.45</v>
      </c>
      <c r="H19" s="226"/>
      <c r="I19" s="145" t="str">
        <f t="shared" si="1"/>
        <v/>
      </c>
      <c r="J19" s="233">
        <f t="shared" si="7"/>
        <v>1116.46</v>
      </c>
      <c r="K19" s="226"/>
      <c r="L19" s="145" t="str">
        <f t="shared" si="2"/>
        <v/>
      </c>
      <c r="M19" s="233">
        <f t="shared" si="8"/>
        <v>1116.45</v>
      </c>
      <c r="N19" s="226"/>
      <c r="O19" s="145" t="str">
        <f t="shared" si="3"/>
        <v/>
      </c>
      <c r="P19" s="233">
        <f t="shared" si="9"/>
        <v>1115</v>
      </c>
      <c r="Q19" s="226"/>
      <c r="R19" s="145" t="str">
        <f t="shared" si="4"/>
        <v/>
      </c>
      <c r="S19" s="233">
        <f t="shared" si="10"/>
        <v>1120</v>
      </c>
      <c r="T19" s="226"/>
      <c r="U19" s="145" t="str">
        <f t="shared" si="5"/>
        <v/>
      </c>
      <c r="V19" s="234">
        <f t="shared" si="11"/>
        <v>1115</v>
      </c>
    </row>
    <row r="20" spans="2:22" x14ac:dyDescent="0.25">
      <c r="B20" s="149">
        <v>13</v>
      </c>
      <c r="C20" s="150" t="s">
        <v>42</v>
      </c>
      <c r="D20" s="228">
        <v>568.52239999999995</v>
      </c>
      <c r="E20" s="229"/>
      <c r="F20" s="154" t="str">
        <f t="shared" si="0"/>
        <v/>
      </c>
      <c r="G20" s="231">
        <f t="shared" si="6"/>
        <v>568.52</v>
      </c>
      <c r="H20" s="229"/>
      <c r="I20" s="154" t="str">
        <f t="shared" si="1"/>
        <v/>
      </c>
      <c r="J20" s="231">
        <f t="shared" si="7"/>
        <v>568.53</v>
      </c>
      <c r="K20" s="229"/>
      <c r="L20" s="154" t="str">
        <f t="shared" si="2"/>
        <v/>
      </c>
      <c r="M20" s="231">
        <f t="shared" si="8"/>
        <v>568.52</v>
      </c>
      <c r="N20" s="229"/>
      <c r="O20" s="154" t="str">
        <f t="shared" si="3"/>
        <v/>
      </c>
      <c r="P20" s="231">
        <f t="shared" si="9"/>
        <v>570</v>
      </c>
      <c r="Q20" s="229"/>
      <c r="R20" s="154" t="str">
        <f t="shared" si="4"/>
        <v/>
      </c>
      <c r="S20" s="231">
        <f t="shared" si="10"/>
        <v>570</v>
      </c>
      <c r="T20" s="229"/>
      <c r="U20" s="154" t="str">
        <f t="shared" si="5"/>
        <v/>
      </c>
      <c r="V20" s="232">
        <f t="shared" si="11"/>
        <v>565</v>
      </c>
    </row>
    <row r="21" spans="2:22" x14ac:dyDescent="0.25">
      <c r="B21" s="141">
        <v>14</v>
      </c>
      <c r="C21" s="142" t="s">
        <v>43</v>
      </c>
      <c r="D21" s="225">
        <v>816.24239999999998</v>
      </c>
      <c r="E21" s="226"/>
      <c r="F21" s="145" t="str">
        <f t="shared" si="0"/>
        <v/>
      </c>
      <c r="G21" s="233">
        <f t="shared" si="6"/>
        <v>816.24</v>
      </c>
      <c r="H21" s="226"/>
      <c r="I21" s="145" t="str">
        <f t="shared" si="1"/>
        <v/>
      </c>
      <c r="J21" s="233">
        <f t="shared" si="7"/>
        <v>816.25</v>
      </c>
      <c r="K21" s="226"/>
      <c r="L21" s="145" t="str">
        <f t="shared" si="2"/>
        <v/>
      </c>
      <c r="M21" s="233">
        <f t="shared" si="8"/>
        <v>816.24</v>
      </c>
      <c r="N21" s="226"/>
      <c r="O21" s="145" t="str">
        <f t="shared" si="3"/>
        <v/>
      </c>
      <c r="P21" s="233">
        <f t="shared" si="9"/>
        <v>815</v>
      </c>
      <c r="Q21" s="226"/>
      <c r="R21" s="145" t="str">
        <f t="shared" si="4"/>
        <v/>
      </c>
      <c r="S21" s="233">
        <f t="shared" si="10"/>
        <v>820</v>
      </c>
      <c r="T21" s="226"/>
      <c r="U21" s="145" t="str">
        <f t="shared" si="5"/>
        <v/>
      </c>
      <c r="V21" s="234">
        <f t="shared" si="11"/>
        <v>815</v>
      </c>
    </row>
    <row r="22" spans="2:22" x14ac:dyDescent="0.25">
      <c r="B22" s="149">
        <v>15</v>
      </c>
      <c r="C22" s="150" t="s">
        <v>137</v>
      </c>
      <c r="D22" s="228">
        <v>319.56119999999999</v>
      </c>
      <c r="E22" s="229"/>
      <c r="F22" s="154" t="str">
        <f t="shared" si="0"/>
        <v/>
      </c>
      <c r="G22" s="231">
        <f t="shared" si="6"/>
        <v>319.56</v>
      </c>
      <c r="H22" s="229"/>
      <c r="I22" s="154" t="str">
        <f t="shared" si="1"/>
        <v/>
      </c>
      <c r="J22" s="231">
        <f t="shared" si="7"/>
        <v>319.57</v>
      </c>
      <c r="K22" s="229"/>
      <c r="L22" s="154" t="str">
        <f t="shared" si="2"/>
        <v/>
      </c>
      <c r="M22" s="231">
        <f t="shared" si="8"/>
        <v>319.56</v>
      </c>
      <c r="N22" s="229"/>
      <c r="O22" s="154" t="str">
        <f t="shared" si="3"/>
        <v/>
      </c>
      <c r="P22" s="231">
        <f t="shared" si="9"/>
        <v>320</v>
      </c>
      <c r="Q22" s="229"/>
      <c r="R22" s="154" t="str">
        <f t="shared" si="4"/>
        <v/>
      </c>
      <c r="S22" s="231">
        <f t="shared" si="10"/>
        <v>320</v>
      </c>
      <c r="T22" s="229"/>
      <c r="U22" s="154" t="str">
        <f t="shared" si="5"/>
        <v/>
      </c>
      <c r="V22" s="232">
        <f t="shared" si="11"/>
        <v>315</v>
      </c>
    </row>
    <row r="23" spans="2:22" x14ac:dyDescent="0.25">
      <c r="B23" s="141">
        <v>16</v>
      </c>
      <c r="C23" s="142" t="s">
        <v>44</v>
      </c>
      <c r="D23" s="225">
        <v>297.05759999999998</v>
      </c>
      <c r="E23" s="226"/>
      <c r="F23" s="145" t="str">
        <f t="shared" si="0"/>
        <v/>
      </c>
      <c r="G23" s="233">
        <f t="shared" si="6"/>
        <v>297.06</v>
      </c>
      <c r="H23" s="226"/>
      <c r="I23" s="145" t="str">
        <f t="shared" si="1"/>
        <v/>
      </c>
      <c r="J23" s="233">
        <f t="shared" si="7"/>
        <v>297.06</v>
      </c>
      <c r="K23" s="226"/>
      <c r="L23" s="145" t="str">
        <f t="shared" si="2"/>
        <v/>
      </c>
      <c r="M23" s="233">
        <f t="shared" si="8"/>
        <v>297.05</v>
      </c>
      <c r="N23" s="226"/>
      <c r="O23" s="145" t="str">
        <f t="shared" si="3"/>
        <v/>
      </c>
      <c r="P23" s="233">
        <f t="shared" si="9"/>
        <v>295</v>
      </c>
      <c r="Q23" s="226"/>
      <c r="R23" s="145" t="str">
        <f t="shared" si="4"/>
        <v/>
      </c>
      <c r="S23" s="233">
        <f t="shared" si="10"/>
        <v>300</v>
      </c>
      <c r="T23" s="226"/>
      <c r="U23" s="145" t="str">
        <f t="shared" si="5"/>
        <v/>
      </c>
      <c r="V23" s="234">
        <f t="shared" si="11"/>
        <v>295</v>
      </c>
    </row>
    <row r="24" spans="2:22" x14ac:dyDescent="0.25">
      <c r="B24" s="149">
        <v>17</v>
      </c>
      <c r="C24" s="150" t="s">
        <v>35</v>
      </c>
      <c r="D24" s="228">
        <v>356.2312</v>
      </c>
      <c r="E24" s="229"/>
      <c r="F24" s="154" t="str">
        <f t="shared" si="0"/>
        <v/>
      </c>
      <c r="G24" s="231">
        <f t="shared" si="6"/>
        <v>356.23</v>
      </c>
      <c r="H24" s="229"/>
      <c r="I24" s="154" t="str">
        <f t="shared" si="1"/>
        <v/>
      </c>
      <c r="J24" s="231">
        <f t="shared" si="7"/>
        <v>356.24</v>
      </c>
      <c r="K24" s="229"/>
      <c r="L24" s="154" t="str">
        <f t="shared" si="2"/>
        <v/>
      </c>
      <c r="M24" s="231">
        <f t="shared" si="8"/>
        <v>356.23</v>
      </c>
      <c r="N24" s="229"/>
      <c r="O24" s="154" t="str">
        <f t="shared" si="3"/>
        <v/>
      </c>
      <c r="P24" s="231">
        <f t="shared" si="9"/>
        <v>355</v>
      </c>
      <c r="Q24" s="229"/>
      <c r="R24" s="154" t="str">
        <f t="shared" si="4"/>
        <v/>
      </c>
      <c r="S24" s="231">
        <f t="shared" si="10"/>
        <v>360</v>
      </c>
      <c r="T24" s="229"/>
      <c r="U24" s="154" t="str">
        <f t="shared" si="5"/>
        <v/>
      </c>
      <c r="V24" s="232">
        <f t="shared" si="11"/>
        <v>355</v>
      </c>
    </row>
    <row r="25" spans="2:22" x14ac:dyDescent="0.25">
      <c r="B25" s="141">
        <v>18</v>
      </c>
      <c r="C25" s="142" t="s">
        <v>45</v>
      </c>
      <c r="D25" s="225">
        <v>567.01549999999997</v>
      </c>
      <c r="E25" s="226"/>
      <c r="F25" s="145" t="str">
        <f t="shared" si="0"/>
        <v/>
      </c>
      <c r="G25" s="233">
        <f t="shared" si="6"/>
        <v>567.02</v>
      </c>
      <c r="H25" s="226"/>
      <c r="I25" s="145" t="str">
        <f t="shared" si="1"/>
        <v/>
      </c>
      <c r="J25" s="233">
        <f t="shared" si="7"/>
        <v>567.02</v>
      </c>
      <c r="K25" s="226"/>
      <c r="L25" s="145" t="str">
        <f t="shared" si="2"/>
        <v/>
      </c>
      <c r="M25" s="233">
        <f t="shared" si="8"/>
        <v>567.01</v>
      </c>
      <c r="N25" s="226"/>
      <c r="O25" s="145" t="str">
        <f t="shared" si="3"/>
        <v/>
      </c>
      <c r="P25" s="233">
        <f t="shared" si="9"/>
        <v>565</v>
      </c>
      <c r="Q25" s="226"/>
      <c r="R25" s="145" t="str">
        <f t="shared" si="4"/>
        <v/>
      </c>
      <c r="S25" s="233">
        <f t="shared" si="10"/>
        <v>570</v>
      </c>
      <c r="T25" s="226"/>
      <c r="U25" s="145" t="str">
        <f t="shared" si="5"/>
        <v/>
      </c>
      <c r="V25" s="234">
        <f t="shared" si="11"/>
        <v>565</v>
      </c>
    </row>
    <row r="26" spans="2:22" x14ac:dyDescent="0.25">
      <c r="B26" s="149">
        <v>19</v>
      </c>
      <c r="C26" s="150" t="s">
        <v>44</v>
      </c>
      <c r="D26" s="228">
        <v>357.39</v>
      </c>
      <c r="E26" s="229"/>
      <c r="F26" s="154" t="str">
        <f t="shared" si="0"/>
        <v/>
      </c>
      <c r="G26" s="231">
        <f t="shared" si="6"/>
        <v>357.39</v>
      </c>
      <c r="H26" s="229"/>
      <c r="I26" s="154" t="str">
        <f t="shared" si="1"/>
        <v/>
      </c>
      <c r="J26" s="231">
        <f t="shared" si="7"/>
        <v>357.39</v>
      </c>
      <c r="K26" s="229"/>
      <c r="L26" s="154" t="str">
        <f t="shared" si="2"/>
        <v/>
      </c>
      <c r="M26" s="231">
        <f t="shared" si="8"/>
        <v>357.39</v>
      </c>
      <c r="N26" s="229"/>
      <c r="O26" s="154" t="str">
        <f t="shared" si="3"/>
        <v/>
      </c>
      <c r="P26" s="231">
        <f t="shared" si="9"/>
        <v>355</v>
      </c>
      <c r="Q26" s="229"/>
      <c r="R26" s="154" t="str">
        <f t="shared" si="4"/>
        <v/>
      </c>
      <c r="S26" s="231">
        <f t="shared" si="10"/>
        <v>360</v>
      </c>
      <c r="T26" s="229"/>
      <c r="U26" s="154" t="str">
        <f t="shared" si="5"/>
        <v/>
      </c>
      <c r="V26" s="232">
        <f t="shared" si="11"/>
        <v>355</v>
      </c>
    </row>
    <row r="27" spans="2:22" x14ac:dyDescent="0.25">
      <c r="B27" s="141">
        <v>20</v>
      </c>
      <c r="C27" s="142" t="s">
        <v>44</v>
      </c>
      <c r="D27" s="225">
        <v>1115.8624</v>
      </c>
      <c r="E27" s="226"/>
      <c r="F27" s="145" t="str">
        <f t="shared" si="0"/>
        <v/>
      </c>
      <c r="G27" s="233">
        <f t="shared" si="6"/>
        <v>1115.8599999999999</v>
      </c>
      <c r="H27" s="226"/>
      <c r="I27" s="145" t="str">
        <f t="shared" si="1"/>
        <v/>
      </c>
      <c r="J27" s="233">
        <f t="shared" si="7"/>
        <v>1115.8699999999999</v>
      </c>
      <c r="K27" s="226"/>
      <c r="L27" s="145" t="str">
        <f t="shared" si="2"/>
        <v/>
      </c>
      <c r="M27" s="233">
        <f t="shared" si="8"/>
        <v>1115.8599999999999</v>
      </c>
      <c r="N27" s="226"/>
      <c r="O27" s="145" t="str">
        <f t="shared" si="3"/>
        <v/>
      </c>
      <c r="P27" s="233">
        <f t="shared" si="9"/>
        <v>1115</v>
      </c>
      <c r="Q27" s="226"/>
      <c r="R27" s="145" t="str">
        <f t="shared" si="4"/>
        <v/>
      </c>
      <c r="S27" s="233">
        <f t="shared" si="10"/>
        <v>1120</v>
      </c>
      <c r="T27" s="226"/>
      <c r="U27" s="145" t="str">
        <f t="shared" si="5"/>
        <v/>
      </c>
      <c r="V27" s="234">
        <f t="shared" si="11"/>
        <v>1115</v>
      </c>
    </row>
    <row r="28" spans="2:22" x14ac:dyDescent="0.25">
      <c r="B28" s="149">
        <v>21</v>
      </c>
      <c r="C28" s="150" t="s">
        <v>35</v>
      </c>
      <c r="D28" s="228">
        <v>219.45</v>
      </c>
      <c r="E28" s="229"/>
      <c r="F28" s="154" t="str">
        <f t="shared" si="0"/>
        <v/>
      </c>
      <c r="G28" s="231">
        <f t="shared" si="6"/>
        <v>219.45</v>
      </c>
      <c r="H28" s="229"/>
      <c r="I28" s="154" t="str">
        <f t="shared" si="1"/>
        <v/>
      </c>
      <c r="J28" s="231">
        <f t="shared" si="7"/>
        <v>219.45</v>
      </c>
      <c r="K28" s="229"/>
      <c r="L28" s="154" t="str">
        <f t="shared" si="2"/>
        <v/>
      </c>
      <c r="M28" s="231">
        <f t="shared" si="8"/>
        <v>219.45</v>
      </c>
      <c r="N28" s="229"/>
      <c r="O28" s="154" t="str">
        <f t="shared" si="3"/>
        <v/>
      </c>
      <c r="P28" s="231">
        <f t="shared" si="9"/>
        <v>220</v>
      </c>
      <c r="Q28" s="229"/>
      <c r="R28" s="154" t="str">
        <f t="shared" si="4"/>
        <v/>
      </c>
      <c r="S28" s="231">
        <f t="shared" si="10"/>
        <v>220</v>
      </c>
      <c r="T28" s="229"/>
      <c r="U28" s="154" t="str">
        <f t="shared" si="5"/>
        <v/>
      </c>
      <c r="V28" s="232">
        <f t="shared" si="11"/>
        <v>215</v>
      </c>
    </row>
    <row r="29" spans="2:22" x14ac:dyDescent="0.25">
      <c r="B29" s="141">
        <v>22</v>
      </c>
      <c r="C29" s="142" t="s">
        <v>35</v>
      </c>
      <c r="D29" s="225">
        <v>1062.4009000000001</v>
      </c>
      <c r="E29" s="226"/>
      <c r="F29" s="145" t="str">
        <f t="shared" si="0"/>
        <v/>
      </c>
      <c r="G29" s="233">
        <f t="shared" si="6"/>
        <v>1062.4000000000001</v>
      </c>
      <c r="H29" s="226"/>
      <c r="I29" s="145" t="str">
        <f t="shared" si="1"/>
        <v/>
      </c>
      <c r="J29" s="233">
        <f t="shared" si="7"/>
        <v>1062.4100000000001</v>
      </c>
      <c r="K29" s="226"/>
      <c r="L29" s="145" t="str">
        <f t="shared" si="2"/>
        <v/>
      </c>
      <c r="M29" s="233">
        <f t="shared" si="8"/>
        <v>1062.4000000000001</v>
      </c>
      <c r="N29" s="226"/>
      <c r="O29" s="145" t="str">
        <f t="shared" si="3"/>
        <v/>
      </c>
      <c r="P29" s="233">
        <f t="shared" si="9"/>
        <v>1060</v>
      </c>
      <c r="Q29" s="226"/>
      <c r="R29" s="145" t="str">
        <f t="shared" si="4"/>
        <v/>
      </c>
      <c r="S29" s="233">
        <f t="shared" si="10"/>
        <v>1065</v>
      </c>
      <c r="T29" s="226"/>
      <c r="U29" s="145" t="str">
        <f t="shared" si="5"/>
        <v/>
      </c>
      <c r="V29" s="234">
        <f t="shared" si="11"/>
        <v>1060</v>
      </c>
    </row>
    <row r="30" spans="2:22" x14ac:dyDescent="0.25">
      <c r="B30" s="149">
        <v>23</v>
      </c>
      <c r="C30" s="150" t="s">
        <v>137</v>
      </c>
      <c r="D30" s="228">
        <v>812.65639999999996</v>
      </c>
      <c r="E30" s="229"/>
      <c r="F30" s="154" t="str">
        <f t="shared" si="0"/>
        <v/>
      </c>
      <c r="G30" s="231">
        <f t="shared" si="6"/>
        <v>812.66</v>
      </c>
      <c r="H30" s="229"/>
      <c r="I30" s="154" t="str">
        <f t="shared" si="1"/>
        <v/>
      </c>
      <c r="J30" s="231">
        <f t="shared" si="7"/>
        <v>812.66</v>
      </c>
      <c r="K30" s="229"/>
      <c r="L30" s="154" t="str">
        <f t="shared" si="2"/>
        <v/>
      </c>
      <c r="M30" s="231">
        <f t="shared" si="8"/>
        <v>812.65</v>
      </c>
      <c r="N30" s="229"/>
      <c r="O30" s="154" t="str">
        <f t="shared" si="3"/>
        <v/>
      </c>
      <c r="P30" s="231">
        <f t="shared" si="9"/>
        <v>815</v>
      </c>
      <c r="Q30" s="229"/>
      <c r="R30" s="154" t="str">
        <f t="shared" si="4"/>
        <v/>
      </c>
      <c r="S30" s="231">
        <f t="shared" si="10"/>
        <v>815</v>
      </c>
      <c r="T30" s="229"/>
      <c r="U30" s="154" t="str">
        <f t="shared" si="5"/>
        <v/>
      </c>
      <c r="V30" s="232">
        <f t="shared" si="11"/>
        <v>810</v>
      </c>
    </row>
    <row r="31" spans="2:22" x14ac:dyDescent="0.25">
      <c r="B31" s="162">
        <v>24</v>
      </c>
      <c r="C31" s="163" t="s">
        <v>45</v>
      </c>
      <c r="D31" s="235">
        <v>334.42520000000002</v>
      </c>
      <c r="E31" s="236"/>
      <c r="F31" s="166" t="str">
        <f t="shared" si="0"/>
        <v/>
      </c>
      <c r="G31" s="237">
        <f t="shared" si="6"/>
        <v>334.43</v>
      </c>
      <c r="H31" s="236"/>
      <c r="I31" s="166" t="str">
        <f t="shared" si="1"/>
        <v/>
      </c>
      <c r="J31" s="237">
        <f t="shared" si="7"/>
        <v>334.43</v>
      </c>
      <c r="K31" s="236"/>
      <c r="L31" s="166" t="str">
        <f t="shared" si="2"/>
        <v/>
      </c>
      <c r="M31" s="237">
        <f t="shared" si="8"/>
        <v>334.42</v>
      </c>
      <c r="N31" s="236"/>
      <c r="O31" s="166" t="str">
        <f t="shared" si="3"/>
        <v/>
      </c>
      <c r="P31" s="237">
        <f t="shared" si="9"/>
        <v>335</v>
      </c>
      <c r="Q31" s="236"/>
      <c r="R31" s="166" t="str">
        <f t="shared" si="4"/>
        <v/>
      </c>
      <c r="S31" s="237">
        <f t="shared" si="10"/>
        <v>335</v>
      </c>
      <c r="T31" s="236"/>
      <c r="U31" s="166" t="str">
        <f t="shared" si="5"/>
        <v/>
      </c>
      <c r="V31" s="234">
        <f t="shared" si="11"/>
        <v>330</v>
      </c>
    </row>
  </sheetData>
  <conditionalFormatting sqref="B5:B6 F6 I6 L6 O6 R6">
    <cfRule type="colorScale" priority="3">
      <colorScale>
        <cfvo type="num" val="0"/>
        <cfvo type="num" val="0.5"/>
        <cfvo type="num" val="1"/>
        <color rgb="FFF8696B"/>
        <color rgb="FFFFEB84"/>
        <color rgb="FF63BE7B"/>
      </colorScale>
    </cfRule>
  </conditionalFormatting>
  <conditionalFormatting sqref="B8:V31">
    <cfRule type="cellIs" dxfId="31" priority="4" operator="equal">
      <formula>Rng_Lkp_AnswerStatus_Bad</formula>
    </cfRule>
    <cfRule type="cellIs" dxfId="30" priority="5" operator="equal">
      <formula>Rng_Lkp_AnswerStatus_Good</formula>
    </cfRule>
  </conditionalFormatting>
  <conditionalFormatting sqref="U6">
    <cfRule type="colorScale" priority="2">
      <colorScale>
        <cfvo type="num" val="0"/>
        <cfvo type="num" val="0.5"/>
        <cfvo type="num" val="1"/>
        <color rgb="FFF8696B"/>
        <color rgb="FFFFEB84"/>
        <color rgb="FF63BE7B"/>
      </colorScale>
    </cfRule>
  </conditionalFormatting>
  <pageMargins left="0.7" right="0.7" top="0.75" bottom="0.75" header="0.3" footer="0.3"/>
  <pageSetup paperSize="121" orientation="portrait" horizontalDpi="300" verticalDpi="3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D35398-3A76-4131-B71A-9BA45E7F7523}">
  <sheetPr>
    <tabColor theme="4"/>
  </sheetPr>
  <dimension ref="A1:AA33"/>
  <sheetViews>
    <sheetView showGridLines="0" zoomScaleNormal="100" workbookViewId="0">
      <pane ySplit="9" topLeftCell="A10" activePane="bottomLeft" state="frozen"/>
      <selection pane="bottomLeft" activeCell="A10" sqref="A10"/>
    </sheetView>
  </sheetViews>
  <sheetFormatPr defaultColWidth="9.140625" defaultRowHeight="15" outlineLevelRow="1" outlineLevelCol="1" x14ac:dyDescent="0.25"/>
  <cols>
    <col min="1" max="1" width="2.5703125" style="8" customWidth="1"/>
    <col min="2" max="2" width="6.140625" style="8" bestFit="1" customWidth="1"/>
    <col min="3" max="3" width="18.28515625" style="8" bestFit="1" customWidth="1"/>
    <col min="4" max="5" width="8.140625" style="8" bestFit="1" customWidth="1"/>
    <col min="6" max="6" width="9.42578125" style="8" hidden="1" customWidth="1" outlineLevel="1"/>
    <col min="7" max="7" width="8.140625" style="8" bestFit="1" customWidth="1" collapsed="1"/>
    <col min="8" max="8" width="8.140625" style="8" bestFit="1" customWidth="1"/>
    <col min="9" max="9" width="9.42578125" style="8" hidden="1" customWidth="1" outlineLevel="1"/>
    <col min="10" max="10" width="8.140625" style="8" bestFit="1" customWidth="1" collapsed="1"/>
    <col min="11" max="11" width="8.140625" style="8" bestFit="1" customWidth="1"/>
    <col min="12" max="12" width="9.42578125" style="8" hidden="1" customWidth="1" outlineLevel="1"/>
    <col min="13" max="13" width="5.7109375" style="8" customWidth="1" collapsed="1"/>
    <col min="14" max="14" width="21.5703125" style="8" bestFit="1" customWidth="1"/>
    <col min="15" max="15" width="20.7109375" style="8" customWidth="1"/>
    <col min="16" max="16" width="8.140625" style="8" bestFit="1" customWidth="1"/>
    <col min="17" max="17" width="20.7109375" style="8" hidden="1" customWidth="1" outlineLevel="1"/>
    <col min="18" max="18" width="5.7109375" style="8" customWidth="1" collapsed="1"/>
    <col min="19" max="19" width="39.42578125" style="8" bestFit="1" customWidth="1"/>
    <col min="20" max="20" width="11.28515625" style="8" bestFit="1" customWidth="1"/>
    <col min="21" max="21" width="5.7109375" style="8" customWidth="1"/>
    <col min="22" max="22" width="3" style="8" bestFit="1" customWidth="1"/>
    <col min="23" max="23" width="19.140625" style="8" bestFit="1" customWidth="1"/>
    <col min="24" max="24" width="8.85546875" style="8" bestFit="1" customWidth="1"/>
    <col min="25" max="25" width="8.7109375" style="8" bestFit="1" customWidth="1"/>
    <col min="26" max="26" width="9.7109375" style="8" bestFit="1" customWidth="1"/>
    <col min="27" max="27" width="11.42578125" style="8" bestFit="1" customWidth="1"/>
    <col min="28" max="16384" width="9.140625" style="8"/>
  </cols>
  <sheetData>
    <row r="1" spans="1:27" s="6" customFormat="1" ht="21" x14ac:dyDescent="0.35">
      <c r="A1" s="29"/>
      <c r="B1" s="29"/>
      <c r="C1" s="29"/>
      <c r="D1" s="32" t="s">
        <v>165</v>
      </c>
      <c r="E1" s="29"/>
      <c r="F1" s="29"/>
      <c r="G1" s="29"/>
      <c r="H1" s="29"/>
      <c r="I1" s="29"/>
      <c r="J1" s="29"/>
      <c r="K1" s="29"/>
      <c r="L1" s="29"/>
      <c r="M1" s="29"/>
      <c r="O1" s="32"/>
    </row>
    <row r="2" spans="1:27" s="6" customFormat="1" ht="18.75" x14ac:dyDescent="0.3">
      <c r="A2" s="30"/>
      <c r="B2" s="30"/>
      <c r="C2" s="30"/>
      <c r="D2" s="33" t="s">
        <v>24</v>
      </c>
      <c r="E2" s="30"/>
      <c r="F2" s="30"/>
      <c r="G2" s="30"/>
      <c r="H2" s="30"/>
      <c r="I2" s="30"/>
      <c r="J2" s="30"/>
      <c r="K2" s="30"/>
      <c r="L2" s="30"/>
      <c r="M2" s="30"/>
      <c r="O2" s="33"/>
    </row>
    <row r="3" spans="1:27" ht="6.95" customHeight="1" x14ac:dyDescent="0.25"/>
    <row r="4" spans="1:27" ht="17.25" x14ac:dyDescent="0.3">
      <c r="B4" s="38" t="s">
        <v>172</v>
      </c>
      <c r="N4" s="38" t="s">
        <v>63</v>
      </c>
      <c r="S4" s="38" t="s">
        <v>88</v>
      </c>
      <c r="V4" s="38" t="s">
        <v>70</v>
      </c>
    </row>
    <row r="5" spans="1:27" ht="6.95" customHeight="1" x14ac:dyDescent="0.25"/>
    <row r="6" spans="1:27" x14ac:dyDescent="0.25">
      <c r="C6" s="11" t="s">
        <v>22</v>
      </c>
      <c r="D6" s="17">
        <v>1</v>
      </c>
      <c r="E6" s="12"/>
      <c r="F6" s="12"/>
      <c r="G6" s="17">
        <v>2</v>
      </c>
      <c r="H6" s="12"/>
      <c r="I6" s="12"/>
      <c r="J6" s="17">
        <v>3</v>
      </c>
      <c r="K6" s="12"/>
      <c r="L6" s="12"/>
      <c r="O6" s="17">
        <v>4</v>
      </c>
      <c r="P6" s="12"/>
      <c r="Q6" s="12"/>
    </row>
    <row r="7" spans="1:27" hidden="1" outlineLevel="1" x14ac:dyDescent="0.25">
      <c r="B7" s="21" t="str">
        <f>IFERROR(IF(SUMIFS(D7:Q7,D6:Q6,"&gt;=0")=0,"",SUMIFS(D7:Q7,D6:Q6,"&gt;=0")/SUMIFS(D7:Q7,D8:Q8,"ANSWER")),"")</f>
        <v/>
      </c>
      <c r="C7" s="18" t="s">
        <v>8</v>
      </c>
      <c r="D7" s="19">
        <f>IFERROR(COUNTA(D10:D17),"")</f>
        <v>0</v>
      </c>
      <c r="E7" s="20">
        <f>IFERROR(COUNTIF(E10:E17,Rng_Lkp_AnswerStatus_Good),"")</f>
        <v>0</v>
      </c>
      <c r="F7" s="20">
        <f>IFERROR(COUNTA(F10:F17),"")</f>
        <v>8</v>
      </c>
      <c r="G7" s="19">
        <f t="shared" ref="G7" si="0">IFERROR(COUNTA(G10:G17),"")</f>
        <v>0</v>
      </c>
      <c r="H7" s="20">
        <f>IFERROR(COUNTIF(H10:H17,Rng_Lkp_AnswerStatus_Good),"")</f>
        <v>0</v>
      </c>
      <c r="I7" s="20">
        <f t="shared" ref="I7:J7" si="1">IFERROR(COUNTA(I10:I17),"")</f>
        <v>8</v>
      </c>
      <c r="J7" s="19">
        <f t="shared" si="1"/>
        <v>0</v>
      </c>
      <c r="K7" s="20">
        <f>IFERROR(COUNTIF(K10:K17,Rng_Lkp_AnswerStatus_Good),"")</f>
        <v>0</v>
      </c>
      <c r="L7" s="20">
        <f t="shared" ref="L7" si="2">IFERROR(COUNTA(L10:L17),"")</f>
        <v>8</v>
      </c>
      <c r="O7" s="19">
        <f>IFERROR(COUNTA(O10:O17),"")</f>
        <v>0</v>
      </c>
      <c r="P7" s="20">
        <f>IFERROR(COUNTIF(P10:P17,Rng_Lkp_AnswerStatus_Good),"")</f>
        <v>0</v>
      </c>
      <c r="Q7" s="20">
        <f>IFERROR(COUNTA(Q10:Q17),"")</f>
        <v>8</v>
      </c>
    </row>
    <row r="8" spans="1:27" collapsed="1" x14ac:dyDescent="0.25">
      <c r="B8" s="21" t="str">
        <f>IFERROR(IF(SUMIFS(D7:Q7,D6:Q6,"&gt;=0")=0,"",SUMIFS(D7:Q7,D8:Q8,"&gt;=0", D8:Q8,"&lt;=1")/SUMIFS(D7:Q7,D6:Q6,"&gt;0")),"")</f>
        <v/>
      </c>
      <c r="C8" s="18" t="s">
        <v>9</v>
      </c>
      <c r="D8" s="34" t="s">
        <v>31</v>
      </c>
      <c r="E8" s="16" t="str">
        <f>IFERROR(E7/D7,"")</f>
        <v/>
      </c>
      <c r="F8" s="13" t="s">
        <v>0</v>
      </c>
      <c r="G8" s="34" t="s">
        <v>31</v>
      </c>
      <c r="H8" s="16" t="str">
        <f>IFERROR(H7/G7,"")</f>
        <v/>
      </c>
      <c r="I8" s="13" t="s">
        <v>0</v>
      </c>
      <c r="J8" s="34" t="s">
        <v>31</v>
      </c>
      <c r="K8" s="16" t="str">
        <f>IFERROR(K7/J7,"")</f>
        <v/>
      </c>
      <c r="L8" s="13" t="s">
        <v>0</v>
      </c>
      <c r="O8" s="34" t="s">
        <v>31</v>
      </c>
      <c r="P8" s="16" t="str">
        <f>IFERROR(P7/O7,"")</f>
        <v/>
      </c>
      <c r="Q8" s="13" t="s">
        <v>0</v>
      </c>
    </row>
    <row r="9" spans="1:27" ht="45" x14ac:dyDescent="0.25">
      <c r="B9" s="196" t="s">
        <v>20</v>
      </c>
      <c r="C9" s="196" t="s">
        <v>34</v>
      </c>
      <c r="D9" s="197" t="s">
        <v>169</v>
      </c>
      <c r="E9" s="98" t="s">
        <v>4</v>
      </c>
      <c r="F9" s="80" t="s">
        <v>166</v>
      </c>
      <c r="G9" s="239" t="s">
        <v>170</v>
      </c>
      <c r="H9" s="98" t="s">
        <v>5</v>
      </c>
      <c r="I9" s="80" t="s">
        <v>167</v>
      </c>
      <c r="J9" s="239" t="s">
        <v>171</v>
      </c>
      <c r="K9" s="98" t="s">
        <v>6</v>
      </c>
      <c r="L9" s="80" t="s">
        <v>168</v>
      </c>
      <c r="N9" s="196" t="s">
        <v>34</v>
      </c>
      <c r="O9" s="197" t="s">
        <v>81</v>
      </c>
      <c r="P9" s="98" t="s">
        <v>7</v>
      </c>
      <c r="Q9" s="80" t="s">
        <v>89</v>
      </c>
      <c r="S9" s="243" t="s">
        <v>82</v>
      </c>
      <c r="T9" s="243" t="s">
        <v>83</v>
      </c>
      <c r="V9" s="212" t="s">
        <v>20</v>
      </c>
      <c r="W9" s="212" t="s">
        <v>34</v>
      </c>
      <c r="X9" s="213" t="s">
        <v>74</v>
      </c>
      <c r="Y9" s="213" t="s">
        <v>71</v>
      </c>
      <c r="Z9" s="213" t="s">
        <v>72</v>
      </c>
      <c r="AA9" s="244" t="s">
        <v>73</v>
      </c>
    </row>
    <row r="10" spans="1:27" x14ac:dyDescent="0.25">
      <c r="B10" s="178">
        <v>1</v>
      </c>
      <c r="C10" s="182" t="s">
        <v>35</v>
      </c>
      <c r="D10" s="198"/>
      <c r="E10" s="181" t="str">
        <f t="shared" ref="E10:E17" si="3">IFERROR(IF(D10="","",IF(AND(_xlfn.ISFORMULA(D10),EXACT(D10,F10)),Rng_Lkp_AnswerStatus_Good,Rng_Lkp_AnswerStatus_Bad)),Rng_Lkp_AnswerStatus_Bad)</f>
        <v/>
      </c>
      <c r="F10" s="199">
        <f>SUMIFS($X$10:$X$33,$W$10:$W$33,$C10,$Z$10:$Z$33,D$9)</f>
        <v>1650</v>
      </c>
      <c r="G10" s="240"/>
      <c r="H10" s="241" t="str">
        <f t="shared" ref="H10:H17" si="4">IFERROR(IF(G10="","",IF(AND(_xlfn.ISFORMULA(G10),EXACT(G10,I10)),Rng_Lkp_AnswerStatus_Good,Rng_Lkp_AnswerStatus_Bad)),Rng_Lkp_AnswerStatus_Bad)</f>
        <v/>
      </c>
      <c r="I10" s="242">
        <f t="shared" ref="I10:I17" si="5">SUMIFS($X$10:$X$33,$W$10:$W$33,$C10,$Z$10:$Z$33,G$9)</f>
        <v>2330</v>
      </c>
      <c r="J10" s="240"/>
      <c r="K10" s="241" t="str">
        <f t="shared" ref="K10:K17" si="6">IFERROR(IF(J10="","",IF(AND(_xlfn.ISFORMULA(J10),EXACT(J10,L10)),Rng_Lkp_AnswerStatus_Good,Rng_Lkp_AnswerStatus_Bad)),Rng_Lkp_AnswerStatus_Bad)</f>
        <v/>
      </c>
      <c r="L10" s="242">
        <f t="shared" ref="L10:L17" si="7">SUMIFS($X$10:$X$33,$W$10:$W$33,$C10,$Z$10:$Z$33,J$9)</f>
        <v>290</v>
      </c>
      <c r="N10" s="182" t="s">
        <v>35</v>
      </c>
      <c r="O10" s="198"/>
      <c r="P10" s="181" t="str">
        <f t="shared" ref="P10:P17" si="8">IFERROR(IF(O10="","",IF(AND(_xlfn.ISFORMULA(O10),EXACT(O10,Q10)),Rng_Lkp_AnswerStatus_Good,Rng_Lkp_AnswerStatus_Bad)),Rng_Lkp_AnswerStatus_Bad)</f>
        <v/>
      </c>
      <c r="Q10" s="199">
        <f>SUMIFS($X$10:$X$33,$W$10:$W$33,N10,$AA$10:$AA$33,$T$10,$X$10:$X$33,$T$11,$Y$10:$Y$33,$T$12)</f>
        <v>980</v>
      </c>
      <c r="S10" s="215" t="s">
        <v>84</v>
      </c>
      <c r="T10" s="215" t="s">
        <v>85</v>
      </c>
      <c r="V10" s="214">
        <v>1</v>
      </c>
      <c r="W10" s="215" t="s">
        <v>35</v>
      </c>
      <c r="X10" s="216">
        <v>315</v>
      </c>
      <c r="Y10" s="245">
        <v>44037</v>
      </c>
      <c r="Z10" s="246">
        <f>YEAR(Y10)</f>
        <v>2020</v>
      </c>
      <c r="AA10" s="214" t="str">
        <f>TEXT(Y10,"dddd")</f>
        <v>Saturday</v>
      </c>
    </row>
    <row r="11" spans="1:27" x14ac:dyDescent="0.25">
      <c r="B11" s="141">
        <v>2</v>
      </c>
      <c r="C11" s="142" t="s">
        <v>44</v>
      </c>
      <c r="D11" s="105"/>
      <c r="E11" s="145" t="str">
        <f t="shared" si="3"/>
        <v/>
      </c>
      <c r="F11" s="36">
        <f t="shared" ref="F11:F17" si="9">SUMIFS($X$10:$X$33,$W$10:$W$33,$C11,$Z$10:$Z$33,D$9)</f>
        <v>0</v>
      </c>
      <c r="G11" s="105"/>
      <c r="H11" s="145" t="str">
        <f t="shared" si="4"/>
        <v/>
      </c>
      <c r="I11" s="36">
        <f t="shared" si="5"/>
        <v>540</v>
      </c>
      <c r="J11" s="105"/>
      <c r="K11" s="145" t="str">
        <f t="shared" si="6"/>
        <v/>
      </c>
      <c r="L11" s="36">
        <f t="shared" si="7"/>
        <v>975</v>
      </c>
      <c r="N11" s="142" t="s">
        <v>44</v>
      </c>
      <c r="O11" s="105"/>
      <c r="P11" s="145" t="str">
        <f t="shared" si="8"/>
        <v/>
      </c>
      <c r="Q11" s="36">
        <f t="shared" ref="Q11:Q17" si="10">SUMIFS($X$10:$X$33,$W$10:$W$33,N11,$AA$10:$AA$33,$T$10,$X$10:$X$33,$T$11,$Y$10:$Y$33,$T$12)</f>
        <v>0</v>
      </c>
      <c r="S11" t="s">
        <v>86</v>
      </c>
      <c r="T11" t="s">
        <v>173</v>
      </c>
      <c r="V11" s="9">
        <v>2</v>
      </c>
      <c r="W11" t="s">
        <v>35</v>
      </c>
      <c r="X11" s="28">
        <v>370</v>
      </c>
      <c r="Y11" s="247">
        <v>44417</v>
      </c>
      <c r="Z11" s="248">
        <f t="shared" ref="Z11:Z33" si="11">YEAR(Y11)</f>
        <v>2021</v>
      </c>
      <c r="AA11" s="9" t="str">
        <f t="shared" ref="AA11:AA33" si="12">TEXT(Y11,"dddd")</f>
        <v>Monday</v>
      </c>
    </row>
    <row r="12" spans="1:27" x14ac:dyDescent="0.25">
      <c r="B12" s="186">
        <v>3</v>
      </c>
      <c r="C12" s="190" t="s">
        <v>36</v>
      </c>
      <c r="D12" s="203"/>
      <c r="E12" s="189" t="str">
        <f t="shared" si="3"/>
        <v/>
      </c>
      <c r="F12" s="204">
        <f t="shared" si="9"/>
        <v>250</v>
      </c>
      <c r="G12" s="203"/>
      <c r="H12" s="189" t="str">
        <f t="shared" si="4"/>
        <v/>
      </c>
      <c r="I12" s="204">
        <f t="shared" si="5"/>
        <v>0</v>
      </c>
      <c r="J12" s="203"/>
      <c r="K12" s="189" t="str">
        <f t="shared" si="6"/>
        <v/>
      </c>
      <c r="L12" s="204">
        <f t="shared" si="7"/>
        <v>0</v>
      </c>
      <c r="N12" s="190" t="s">
        <v>36</v>
      </c>
      <c r="O12" s="203"/>
      <c r="P12" s="189" t="str">
        <f t="shared" si="8"/>
        <v/>
      </c>
      <c r="Q12" s="204">
        <f t="shared" si="10"/>
        <v>0</v>
      </c>
      <c r="S12" s="238" t="s">
        <v>87</v>
      </c>
      <c r="T12" s="238" t="s">
        <v>174</v>
      </c>
      <c r="V12" s="217">
        <v>3</v>
      </c>
      <c r="W12" s="173" t="s">
        <v>137</v>
      </c>
      <c r="X12" s="218">
        <v>200</v>
      </c>
      <c r="Y12" s="249">
        <v>44170</v>
      </c>
      <c r="Z12" s="250">
        <f t="shared" si="11"/>
        <v>2020</v>
      </c>
      <c r="AA12" s="217" t="str">
        <f t="shared" si="12"/>
        <v>Saturday</v>
      </c>
    </row>
    <row r="13" spans="1:27" x14ac:dyDescent="0.25">
      <c r="B13" s="141">
        <v>4</v>
      </c>
      <c r="C13" s="142" t="s">
        <v>37</v>
      </c>
      <c r="D13" s="105"/>
      <c r="E13" s="145" t="str">
        <f t="shared" si="3"/>
        <v/>
      </c>
      <c r="F13" s="36">
        <f t="shared" si="9"/>
        <v>0</v>
      </c>
      <c r="G13" s="105"/>
      <c r="H13" s="145" t="str">
        <f t="shared" si="4"/>
        <v/>
      </c>
      <c r="I13" s="36">
        <f t="shared" si="5"/>
        <v>270</v>
      </c>
      <c r="J13" s="105"/>
      <c r="K13" s="145" t="str">
        <f t="shared" si="6"/>
        <v/>
      </c>
      <c r="L13" s="36">
        <f t="shared" si="7"/>
        <v>0</v>
      </c>
      <c r="N13" s="142" t="s">
        <v>37</v>
      </c>
      <c r="O13" s="105"/>
      <c r="P13" s="145" t="str">
        <f t="shared" si="8"/>
        <v/>
      </c>
      <c r="Q13" s="36">
        <f t="shared" si="10"/>
        <v>0</v>
      </c>
      <c r="V13" s="9">
        <v>4</v>
      </c>
      <c r="W13" t="s">
        <v>36</v>
      </c>
      <c r="X13" s="28">
        <v>250</v>
      </c>
      <c r="Y13" s="247">
        <v>44028</v>
      </c>
      <c r="Z13" s="248">
        <f t="shared" si="11"/>
        <v>2020</v>
      </c>
      <c r="AA13" s="9" t="str">
        <f t="shared" si="12"/>
        <v>Thursday</v>
      </c>
    </row>
    <row r="14" spans="1:27" x14ac:dyDescent="0.25">
      <c r="B14" s="186">
        <v>5</v>
      </c>
      <c r="C14" s="190" t="s">
        <v>38</v>
      </c>
      <c r="D14" s="203"/>
      <c r="E14" s="189" t="str">
        <f t="shared" si="3"/>
        <v/>
      </c>
      <c r="F14" s="204">
        <f t="shared" si="9"/>
        <v>0</v>
      </c>
      <c r="G14" s="203"/>
      <c r="H14" s="189" t="str">
        <f t="shared" si="4"/>
        <v/>
      </c>
      <c r="I14" s="204">
        <f t="shared" si="5"/>
        <v>615</v>
      </c>
      <c r="J14" s="203"/>
      <c r="K14" s="189" t="str">
        <f t="shared" si="6"/>
        <v/>
      </c>
      <c r="L14" s="204">
        <f t="shared" si="7"/>
        <v>0</v>
      </c>
      <c r="N14" s="190" t="s">
        <v>38</v>
      </c>
      <c r="O14" s="203"/>
      <c r="P14" s="189" t="str">
        <f t="shared" si="8"/>
        <v/>
      </c>
      <c r="Q14" s="204">
        <f t="shared" si="10"/>
        <v>0</v>
      </c>
      <c r="V14" s="217">
        <v>5</v>
      </c>
      <c r="W14" s="173" t="s">
        <v>37</v>
      </c>
      <c r="X14" s="218">
        <v>270</v>
      </c>
      <c r="Y14" s="249">
        <v>44486</v>
      </c>
      <c r="Z14" s="250">
        <f t="shared" si="11"/>
        <v>2021</v>
      </c>
      <c r="AA14" s="217" t="str">
        <f t="shared" si="12"/>
        <v>Sunday</v>
      </c>
    </row>
    <row r="15" spans="1:27" x14ac:dyDescent="0.25">
      <c r="B15" s="141">
        <v>6</v>
      </c>
      <c r="C15" s="142" t="s">
        <v>39</v>
      </c>
      <c r="D15" s="105"/>
      <c r="E15" s="145" t="str">
        <f t="shared" si="3"/>
        <v/>
      </c>
      <c r="F15" s="36">
        <f t="shared" si="9"/>
        <v>1000</v>
      </c>
      <c r="G15" s="105"/>
      <c r="H15" s="145" t="str">
        <f t="shared" si="4"/>
        <v/>
      </c>
      <c r="I15" s="36">
        <f t="shared" si="5"/>
        <v>0</v>
      </c>
      <c r="J15" s="105"/>
      <c r="K15" s="145" t="str">
        <f t="shared" si="6"/>
        <v/>
      </c>
      <c r="L15" s="36">
        <f t="shared" si="7"/>
        <v>0</v>
      </c>
      <c r="N15" s="142" t="s">
        <v>39</v>
      </c>
      <c r="O15" s="105"/>
      <c r="P15" s="145" t="str">
        <f t="shared" si="8"/>
        <v/>
      </c>
      <c r="Q15" s="36">
        <f t="shared" si="10"/>
        <v>1000</v>
      </c>
      <c r="V15" s="9">
        <v>6</v>
      </c>
      <c r="W15" t="s">
        <v>38</v>
      </c>
      <c r="X15" s="28">
        <v>615</v>
      </c>
      <c r="Y15" s="247">
        <v>44464</v>
      </c>
      <c r="Z15" s="248">
        <f t="shared" si="11"/>
        <v>2021</v>
      </c>
      <c r="AA15" s="9" t="str">
        <f t="shared" si="12"/>
        <v>Saturday</v>
      </c>
    </row>
    <row r="16" spans="1:27" x14ac:dyDescent="0.25">
      <c r="B16" s="186">
        <v>7</v>
      </c>
      <c r="C16" s="190" t="s">
        <v>40</v>
      </c>
      <c r="D16" s="203"/>
      <c r="E16" s="189" t="str">
        <f t="shared" si="3"/>
        <v/>
      </c>
      <c r="F16" s="204">
        <f t="shared" si="9"/>
        <v>475</v>
      </c>
      <c r="G16" s="203"/>
      <c r="H16" s="189" t="str">
        <f t="shared" si="4"/>
        <v/>
      </c>
      <c r="I16" s="204">
        <f t="shared" si="5"/>
        <v>0</v>
      </c>
      <c r="J16" s="203"/>
      <c r="K16" s="189" t="str">
        <f t="shared" si="6"/>
        <v/>
      </c>
      <c r="L16" s="204">
        <f t="shared" si="7"/>
        <v>0</v>
      </c>
      <c r="N16" s="190" t="s">
        <v>40</v>
      </c>
      <c r="O16" s="203"/>
      <c r="P16" s="189" t="str">
        <f t="shared" si="8"/>
        <v/>
      </c>
      <c r="Q16" s="204">
        <f t="shared" si="10"/>
        <v>0</v>
      </c>
      <c r="V16" s="217">
        <v>7</v>
      </c>
      <c r="W16" s="173" t="s">
        <v>39</v>
      </c>
      <c r="X16" s="218">
        <v>1000</v>
      </c>
      <c r="Y16" s="249">
        <v>44082</v>
      </c>
      <c r="Z16" s="250">
        <f t="shared" si="11"/>
        <v>2020</v>
      </c>
      <c r="AA16" s="217" t="str">
        <f t="shared" si="12"/>
        <v>Tuesday</v>
      </c>
    </row>
    <row r="17" spans="2:27" x14ac:dyDescent="0.25">
      <c r="B17" s="191">
        <v>8</v>
      </c>
      <c r="C17" s="208" t="s">
        <v>41</v>
      </c>
      <c r="D17" s="118"/>
      <c r="E17" s="194" t="str">
        <f t="shared" si="3"/>
        <v/>
      </c>
      <c r="F17" s="209">
        <f t="shared" si="9"/>
        <v>0</v>
      </c>
      <c r="G17" s="118"/>
      <c r="H17" s="194" t="str">
        <f t="shared" si="4"/>
        <v/>
      </c>
      <c r="I17" s="209">
        <f t="shared" si="5"/>
        <v>1125</v>
      </c>
      <c r="J17" s="118"/>
      <c r="K17" s="194" t="str">
        <f t="shared" si="6"/>
        <v/>
      </c>
      <c r="L17" s="209">
        <f t="shared" si="7"/>
        <v>0</v>
      </c>
      <c r="N17" s="208" t="s">
        <v>41</v>
      </c>
      <c r="O17" s="118"/>
      <c r="P17" s="194" t="str">
        <f t="shared" si="8"/>
        <v/>
      </c>
      <c r="Q17" s="209">
        <f t="shared" si="10"/>
        <v>1125</v>
      </c>
      <c r="V17" s="9">
        <v>8</v>
      </c>
      <c r="W17" t="s">
        <v>35</v>
      </c>
      <c r="X17" s="28">
        <v>980</v>
      </c>
      <c r="Y17" s="247">
        <v>44246</v>
      </c>
      <c r="Z17" s="248">
        <f t="shared" si="11"/>
        <v>2021</v>
      </c>
      <c r="AA17" s="9" t="str">
        <f t="shared" si="12"/>
        <v>Friday</v>
      </c>
    </row>
    <row r="18" spans="2:27" x14ac:dyDescent="0.25">
      <c r="V18" s="217">
        <v>9</v>
      </c>
      <c r="W18" s="173" t="s">
        <v>35</v>
      </c>
      <c r="X18" s="218">
        <v>385</v>
      </c>
      <c r="Y18" s="249">
        <v>44016</v>
      </c>
      <c r="Z18" s="250">
        <f t="shared" si="11"/>
        <v>2020</v>
      </c>
      <c r="AA18" s="217" t="str">
        <f t="shared" si="12"/>
        <v>Saturday</v>
      </c>
    </row>
    <row r="19" spans="2:27" x14ac:dyDescent="0.25">
      <c r="V19" s="9">
        <v>10</v>
      </c>
      <c r="W19" t="s">
        <v>35</v>
      </c>
      <c r="X19" s="28">
        <v>775</v>
      </c>
      <c r="Y19" s="247">
        <v>44119</v>
      </c>
      <c r="Z19" s="248">
        <f t="shared" si="11"/>
        <v>2020</v>
      </c>
      <c r="AA19" s="9" t="str">
        <f t="shared" si="12"/>
        <v>Thursday</v>
      </c>
    </row>
    <row r="20" spans="2:27" x14ac:dyDescent="0.25">
      <c r="V20" s="217">
        <v>11</v>
      </c>
      <c r="W20" s="173" t="s">
        <v>40</v>
      </c>
      <c r="X20" s="218">
        <v>475</v>
      </c>
      <c r="Y20" s="249">
        <v>44188</v>
      </c>
      <c r="Z20" s="250">
        <f t="shared" si="11"/>
        <v>2020</v>
      </c>
      <c r="AA20" s="217" t="str">
        <f t="shared" si="12"/>
        <v>Wednesday</v>
      </c>
    </row>
    <row r="21" spans="2:27" x14ac:dyDescent="0.25">
      <c r="V21" s="9">
        <v>12</v>
      </c>
      <c r="W21" t="s">
        <v>41</v>
      </c>
      <c r="X21" s="28">
        <v>1125</v>
      </c>
      <c r="Y21" s="247">
        <v>44299</v>
      </c>
      <c r="Z21" s="248">
        <f t="shared" si="11"/>
        <v>2021</v>
      </c>
      <c r="AA21" s="9" t="str">
        <f t="shared" si="12"/>
        <v>Tuesday</v>
      </c>
    </row>
    <row r="22" spans="2:27" x14ac:dyDescent="0.25">
      <c r="V22" s="217">
        <v>13</v>
      </c>
      <c r="W22" s="173" t="s">
        <v>42</v>
      </c>
      <c r="X22" s="218">
        <v>450</v>
      </c>
      <c r="Y22" s="249">
        <v>44628</v>
      </c>
      <c r="Z22" s="250">
        <f t="shared" si="11"/>
        <v>2022</v>
      </c>
      <c r="AA22" s="217" t="str">
        <f t="shared" si="12"/>
        <v>Tuesday</v>
      </c>
    </row>
    <row r="23" spans="2:27" x14ac:dyDescent="0.25">
      <c r="V23" s="9">
        <v>14</v>
      </c>
      <c r="W23" t="s">
        <v>43</v>
      </c>
      <c r="X23" s="28">
        <v>750</v>
      </c>
      <c r="Y23" s="247">
        <v>44409</v>
      </c>
      <c r="Z23" s="248">
        <f t="shared" si="11"/>
        <v>2021</v>
      </c>
      <c r="AA23" s="9" t="str">
        <f t="shared" si="12"/>
        <v>Sunday</v>
      </c>
    </row>
    <row r="24" spans="2:27" x14ac:dyDescent="0.25">
      <c r="V24" s="217">
        <v>15</v>
      </c>
      <c r="W24" s="173" t="s">
        <v>137</v>
      </c>
      <c r="X24" s="218">
        <v>275</v>
      </c>
      <c r="Y24" s="249">
        <v>44330</v>
      </c>
      <c r="Z24" s="250">
        <f t="shared" si="11"/>
        <v>2021</v>
      </c>
      <c r="AA24" s="217" t="str">
        <f t="shared" si="12"/>
        <v>Friday</v>
      </c>
    </row>
    <row r="25" spans="2:27" x14ac:dyDescent="0.25">
      <c r="V25" s="9">
        <v>16</v>
      </c>
      <c r="W25" t="s">
        <v>44</v>
      </c>
      <c r="X25" s="28">
        <v>255</v>
      </c>
      <c r="Y25" s="247">
        <v>44350</v>
      </c>
      <c r="Z25" s="248">
        <f t="shared" si="11"/>
        <v>2021</v>
      </c>
      <c r="AA25" s="9" t="str">
        <f t="shared" si="12"/>
        <v>Thursday</v>
      </c>
    </row>
    <row r="26" spans="2:27" x14ac:dyDescent="0.25">
      <c r="V26" s="217">
        <v>17</v>
      </c>
      <c r="W26" s="173" t="s">
        <v>35</v>
      </c>
      <c r="X26" s="218">
        <v>290</v>
      </c>
      <c r="Y26" s="249">
        <v>44589</v>
      </c>
      <c r="Z26" s="250">
        <f t="shared" si="11"/>
        <v>2022</v>
      </c>
      <c r="AA26" s="217" t="str">
        <f t="shared" si="12"/>
        <v>Friday</v>
      </c>
    </row>
    <row r="27" spans="2:27" x14ac:dyDescent="0.25">
      <c r="V27" s="9">
        <v>18</v>
      </c>
      <c r="W27" t="s">
        <v>45</v>
      </c>
      <c r="X27" s="28">
        <v>475</v>
      </c>
      <c r="Y27" s="247">
        <v>44351</v>
      </c>
      <c r="Z27" s="248">
        <f t="shared" si="11"/>
        <v>2021</v>
      </c>
      <c r="AA27" s="9" t="str">
        <f t="shared" si="12"/>
        <v>Friday</v>
      </c>
    </row>
    <row r="28" spans="2:27" x14ac:dyDescent="0.25">
      <c r="V28" s="217">
        <v>19</v>
      </c>
      <c r="W28" s="173" t="s">
        <v>44</v>
      </c>
      <c r="X28" s="218">
        <v>285</v>
      </c>
      <c r="Y28" s="249">
        <v>44478</v>
      </c>
      <c r="Z28" s="250">
        <f t="shared" si="11"/>
        <v>2021</v>
      </c>
      <c r="AA28" s="217" t="str">
        <f t="shared" si="12"/>
        <v>Saturday</v>
      </c>
    </row>
    <row r="29" spans="2:27" x14ac:dyDescent="0.25">
      <c r="V29" s="9">
        <v>20</v>
      </c>
      <c r="W29" t="s">
        <v>44</v>
      </c>
      <c r="X29" s="28">
        <v>975</v>
      </c>
      <c r="Y29" s="247">
        <v>44580</v>
      </c>
      <c r="Z29" s="248">
        <f t="shared" si="11"/>
        <v>2022</v>
      </c>
      <c r="AA29" s="9" t="str">
        <f t="shared" si="12"/>
        <v>Wednesday</v>
      </c>
    </row>
    <row r="30" spans="2:27" x14ac:dyDescent="0.25">
      <c r="V30" s="217">
        <v>21</v>
      </c>
      <c r="W30" s="173" t="s">
        <v>35</v>
      </c>
      <c r="X30" s="218">
        <v>175</v>
      </c>
      <c r="Y30" s="249">
        <v>44018</v>
      </c>
      <c r="Z30" s="250">
        <f t="shared" si="11"/>
        <v>2020</v>
      </c>
      <c r="AA30" s="217" t="str">
        <f t="shared" si="12"/>
        <v>Monday</v>
      </c>
    </row>
    <row r="31" spans="2:27" x14ac:dyDescent="0.25">
      <c r="V31" s="9">
        <v>22</v>
      </c>
      <c r="W31" t="s">
        <v>35</v>
      </c>
      <c r="X31" s="28">
        <v>980</v>
      </c>
      <c r="Y31" s="247">
        <v>44551</v>
      </c>
      <c r="Z31" s="248">
        <f t="shared" si="11"/>
        <v>2021</v>
      </c>
      <c r="AA31" s="9" t="str">
        <f t="shared" si="12"/>
        <v>Tuesday</v>
      </c>
    </row>
    <row r="32" spans="2:27" x14ac:dyDescent="0.25">
      <c r="V32" s="217">
        <v>23</v>
      </c>
      <c r="W32" s="173" t="s">
        <v>137</v>
      </c>
      <c r="X32" s="218">
        <v>700</v>
      </c>
      <c r="Y32" s="249">
        <v>44145</v>
      </c>
      <c r="Z32" s="250">
        <f t="shared" si="11"/>
        <v>2020</v>
      </c>
      <c r="AA32" s="217" t="str">
        <f t="shared" si="12"/>
        <v>Tuesday</v>
      </c>
    </row>
    <row r="33" spans="22:27" x14ac:dyDescent="0.25">
      <c r="V33" s="94">
        <v>24</v>
      </c>
      <c r="W33" s="219" t="s">
        <v>45</v>
      </c>
      <c r="X33" s="97">
        <v>285</v>
      </c>
      <c r="Y33" s="251">
        <v>43958</v>
      </c>
      <c r="Z33" s="252">
        <f t="shared" si="11"/>
        <v>2020</v>
      </c>
      <c r="AA33" s="94" t="str">
        <f t="shared" si="12"/>
        <v>Thursday</v>
      </c>
    </row>
  </sheetData>
  <conditionalFormatting sqref="P8">
    <cfRule type="colorScale" priority="27">
      <colorScale>
        <cfvo type="num" val="0"/>
        <cfvo type="num" val="0.5"/>
        <cfvo type="num" val="1"/>
        <color rgb="FFF8696B"/>
        <color rgb="FFFFEB84"/>
        <color rgb="FF63BE7B"/>
      </colorScale>
    </cfRule>
  </conditionalFormatting>
  <conditionalFormatting sqref="N10:Q16 N17:P17">
    <cfRule type="cellIs" dxfId="29" priority="28" operator="equal">
      <formula>Rng_Lkp_AnswerStatus_Bad</formula>
    </cfRule>
    <cfRule type="cellIs" dxfId="28" priority="29" operator="equal">
      <formula>Rng_Lkp_AnswerStatus_Good</formula>
    </cfRule>
  </conditionalFormatting>
  <conditionalFormatting sqref="B7:B8 E8">
    <cfRule type="colorScale" priority="24">
      <colorScale>
        <cfvo type="num" val="0"/>
        <cfvo type="num" val="0.5"/>
        <cfvo type="num" val="1"/>
        <color rgb="FFF8696B"/>
        <color rgb="FFFFEB84"/>
        <color rgb="FF63BE7B"/>
      </colorScale>
    </cfRule>
  </conditionalFormatting>
  <conditionalFormatting sqref="B10:F17">
    <cfRule type="cellIs" dxfId="27" priority="25" operator="equal">
      <formula>Rng_Lkp_AnswerStatus_Bad</formula>
    </cfRule>
    <cfRule type="cellIs" dxfId="26" priority="26" operator="equal">
      <formula>Rng_Lkp_AnswerStatus_Good</formula>
    </cfRule>
  </conditionalFormatting>
  <conditionalFormatting sqref="K8">
    <cfRule type="colorScale" priority="12">
      <colorScale>
        <cfvo type="num" val="0"/>
        <cfvo type="num" val="0.5"/>
        <cfvo type="num" val="1"/>
        <color rgb="FFF8696B"/>
        <color rgb="FFFFEB84"/>
        <color rgb="FF63BE7B"/>
      </colorScale>
    </cfRule>
  </conditionalFormatting>
  <conditionalFormatting sqref="J10:K17">
    <cfRule type="cellIs" dxfId="25" priority="13" operator="equal">
      <formula>Rng_Lkp_AnswerStatus_Bad</formula>
    </cfRule>
    <cfRule type="cellIs" dxfId="24" priority="14" operator="equal">
      <formula>Rng_Lkp_AnswerStatus_Good</formula>
    </cfRule>
  </conditionalFormatting>
  <conditionalFormatting sqref="H8">
    <cfRule type="colorScale" priority="9">
      <colorScale>
        <cfvo type="num" val="0"/>
        <cfvo type="num" val="0.5"/>
        <cfvo type="num" val="1"/>
        <color rgb="FFF8696B"/>
        <color rgb="FFFFEB84"/>
        <color rgb="FF63BE7B"/>
      </colorScale>
    </cfRule>
  </conditionalFormatting>
  <conditionalFormatting sqref="G10:H17">
    <cfRule type="cellIs" dxfId="23" priority="10" operator="equal">
      <formula>Rng_Lkp_AnswerStatus_Bad</formula>
    </cfRule>
    <cfRule type="cellIs" dxfId="22" priority="11" operator="equal">
      <formula>Rng_Lkp_AnswerStatus_Good</formula>
    </cfRule>
  </conditionalFormatting>
  <conditionalFormatting sqref="I10:I17">
    <cfRule type="cellIs" dxfId="21" priority="7" operator="equal">
      <formula>Rng_Lkp_AnswerStatus_Bad</formula>
    </cfRule>
    <cfRule type="cellIs" dxfId="20" priority="8" operator="equal">
      <formula>Rng_Lkp_AnswerStatus_Good</formula>
    </cfRule>
  </conditionalFormatting>
  <conditionalFormatting sqref="L10:L16">
    <cfRule type="cellIs" dxfId="19" priority="5" operator="equal">
      <formula>Rng_Lkp_AnswerStatus_Bad</formula>
    </cfRule>
    <cfRule type="cellIs" dxfId="18" priority="6" operator="equal">
      <formula>Rng_Lkp_AnswerStatus_Good</formula>
    </cfRule>
  </conditionalFormatting>
  <conditionalFormatting sqref="L17">
    <cfRule type="cellIs" dxfId="17" priority="3" operator="equal">
      <formula>Rng_Lkp_AnswerStatus_Bad</formula>
    </cfRule>
    <cfRule type="cellIs" dxfId="16" priority="4" operator="equal">
      <formula>Rng_Lkp_AnswerStatus_Good</formula>
    </cfRule>
  </conditionalFormatting>
  <conditionalFormatting sqref="Q17">
    <cfRule type="cellIs" dxfId="15" priority="1" operator="equal">
      <formula>Rng_Lkp_AnswerStatus_Bad</formula>
    </cfRule>
    <cfRule type="cellIs" dxfId="14" priority="2" operator="equal">
      <formula>Rng_Lkp_AnswerStatus_Good</formula>
    </cfRule>
  </conditionalFormatting>
  <pageMargins left="0.7" right="0.7" top="0.75" bottom="0.75" header="0.3" footer="0.3"/>
  <pageSetup paperSize="121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4</vt:i4>
      </vt:variant>
    </vt:vector>
  </HeadingPairs>
  <TitlesOfParts>
    <vt:vector size="16" baseType="lpstr">
      <vt:lpstr>Overview</vt:lpstr>
      <vt:lpstr>REVIEW) Formula Fundamentals</vt:lpstr>
      <vt:lpstr>A1) Relative References</vt:lpstr>
      <vt:lpstr>A2) Absolute References</vt:lpstr>
      <vt:lpstr>A3) Mixed References</vt:lpstr>
      <vt:lpstr>A4) Math Functions</vt:lpstr>
      <vt:lpstr>A5) Math Report</vt:lpstr>
      <vt:lpstr>BONUS 1) Math Functions</vt:lpstr>
      <vt:lpstr>BONUS 2) Math Report</vt:lpstr>
      <vt:lpstr>B6) Text Functions</vt:lpstr>
      <vt:lpstr>BONUS 3) Text Functions</vt:lpstr>
      <vt:lpstr>Lookup Values</vt:lpstr>
      <vt:lpstr>Rng_Lkp_AnswerStatus_Bad</vt:lpstr>
      <vt:lpstr>Rng_Lkp_AnswerStatus_Good</vt:lpstr>
      <vt:lpstr>Rng_Lkp_FormulaElement</vt:lpstr>
      <vt:lpstr>Rng_Lkp_YN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Shir Aviv</dc:creator>
  <cp:lastModifiedBy>Shir Aviv</cp:lastModifiedBy>
  <dcterms:created xsi:type="dcterms:W3CDTF">2014-01-07T16:50:54Z</dcterms:created>
  <dcterms:modified xsi:type="dcterms:W3CDTF">2023-05-25T15:20:13Z</dcterms:modified>
</cp:coreProperties>
</file>