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ware-host\Shared Folders\Documents\00Jobs\Corporate Training\Active Clients\JPRO\Specific Classes\2020 Excel Ignite\Training Materials\Blank Files\"/>
    </mc:Choice>
  </mc:AlternateContent>
  <xr:revisionPtr revIDLastSave="0" documentId="13_ncr:1_{4E1478A4-8ECB-4515-B776-A13EDFBC2F16}" xr6:coauthVersionLast="45" xr6:coauthVersionMax="45" xr10:uidLastSave="{00000000-0000-0000-0000-000000000000}"/>
  <bookViews>
    <workbookView xWindow="-120" yWindow="-120" windowWidth="19440" windowHeight="10590" xr2:uid="{00000000-000D-0000-FFFF-FFFF00000000}"/>
  </bookViews>
  <sheets>
    <sheet name="Overview" sheetId="5" r:id="rId1"/>
    <sheet name="A1) Date &amp; Time Functions" sheetId="31" r:id="rId2"/>
    <sheet name="A1) Date &amp; Time Functions ANS" sheetId="42" state="hidden" r:id="rId3"/>
    <sheet name="A2) Text Functions" sheetId="46" r:id="rId4"/>
    <sheet name="A2) Text Functions ANS" sheetId="43" state="hidden" r:id="rId5"/>
    <sheet name="A3) Math Functions" sheetId="47" r:id="rId6"/>
    <sheet name="A3) Math Functions ANS" sheetId="44" state="hidden" r:id="rId7"/>
    <sheet name="B4) Logical Functions" sheetId="48" r:id="rId8"/>
    <sheet name="B4) Logical Functions ANS" sheetId="45" state="hidden" r:id="rId9"/>
    <sheet name="B5) Lookup Functions" sheetId="49" r:id="rId10"/>
    <sheet name="B5) Lookup Functions ANS" sheetId="41" state="hidden" r:id="rId11"/>
    <sheet name="Lookup Values" sheetId="36" state="hidden" r:id="rId12"/>
  </sheets>
  <definedNames>
    <definedName name="Rng_Lkp_AnswerStatus_Bad">'Lookup Values'!$A$3</definedName>
    <definedName name="Rng_Lkp_AnswerStatus_Good">'Lookup Values'!$A$2</definedName>
  </definedNames>
  <calcPr calcId="191029"/>
  <fileRecoveryPr autoRecover="0"/>
</workbook>
</file>

<file path=xl/calcChain.xml><?xml version="1.0" encoding="utf-8"?>
<calcChain xmlns="http://schemas.openxmlformats.org/spreadsheetml/2006/main">
  <c r="AG30" i="49" l="1"/>
  <c r="AD30" i="49"/>
  <c r="X30" i="49"/>
  <c r="T30" i="49"/>
  <c r="Q30" i="49"/>
  <c r="H30" i="49"/>
  <c r="E30" i="49"/>
  <c r="AG29" i="49"/>
  <c r="AD29" i="49"/>
  <c r="X29" i="49"/>
  <c r="T29" i="49"/>
  <c r="Q29" i="49"/>
  <c r="H29" i="49"/>
  <c r="E29" i="49"/>
  <c r="AG28" i="49"/>
  <c r="AD28" i="49"/>
  <c r="X28" i="49"/>
  <c r="T28" i="49"/>
  <c r="Q28" i="49"/>
  <c r="H28" i="49"/>
  <c r="E28" i="49"/>
  <c r="AG27" i="49"/>
  <c r="AD27" i="49"/>
  <c r="X27" i="49"/>
  <c r="T27" i="49"/>
  <c r="Q27" i="49"/>
  <c r="H27" i="49"/>
  <c r="E27" i="49"/>
  <c r="AG26" i="49"/>
  <c r="AD26" i="49"/>
  <c r="X26" i="49"/>
  <c r="T26" i="49"/>
  <c r="Q26" i="49"/>
  <c r="H26" i="49"/>
  <c r="E26" i="49"/>
  <c r="AG25" i="49"/>
  <c r="AD25" i="49"/>
  <c r="X25" i="49"/>
  <c r="T25" i="49"/>
  <c r="Q25" i="49"/>
  <c r="H25" i="49"/>
  <c r="E25" i="49"/>
  <c r="AG24" i="49"/>
  <c r="AD24" i="49"/>
  <c r="X24" i="49"/>
  <c r="T24" i="49"/>
  <c r="Q24" i="49"/>
  <c r="H24" i="49"/>
  <c r="E24" i="49"/>
  <c r="AG23" i="49"/>
  <c r="AD23" i="49"/>
  <c r="X23" i="49"/>
  <c r="T23" i="49"/>
  <c r="Q23" i="49"/>
  <c r="H23" i="49"/>
  <c r="E23" i="49"/>
  <c r="AG22" i="49"/>
  <c r="AD22" i="49"/>
  <c r="X22" i="49"/>
  <c r="T22" i="49"/>
  <c r="Q22" i="49"/>
  <c r="H22" i="49"/>
  <c r="E22" i="49"/>
  <c r="AG21" i="49"/>
  <c r="AD21" i="49"/>
  <c r="X21" i="49"/>
  <c r="T21" i="49"/>
  <c r="Q21" i="49"/>
  <c r="H21" i="49"/>
  <c r="E21" i="49"/>
  <c r="AG20" i="49"/>
  <c r="AD20" i="49"/>
  <c r="X20" i="49"/>
  <c r="T20" i="49"/>
  <c r="Q20" i="49"/>
  <c r="H20" i="49"/>
  <c r="E20" i="49"/>
  <c r="AG19" i="49"/>
  <c r="AD19" i="49"/>
  <c r="X19" i="49"/>
  <c r="T19" i="49"/>
  <c r="Q19" i="49"/>
  <c r="H19" i="49"/>
  <c r="E19" i="49"/>
  <c r="AG18" i="49"/>
  <c r="AD18" i="49"/>
  <c r="X18" i="49"/>
  <c r="T18" i="49"/>
  <c r="Q18" i="49"/>
  <c r="H18" i="49"/>
  <c r="E18" i="49"/>
  <c r="AG17" i="49"/>
  <c r="AD17" i="49"/>
  <c r="X17" i="49"/>
  <c r="T17" i="49"/>
  <c r="Q17" i="49"/>
  <c r="H17" i="49"/>
  <c r="E17" i="49"/>
  <c r="AG16" i="49"/>
  <c r="AD16" i="49"/>
  <c r="X16" i="49"/>
  <c r="T16" i="49"/>
  <c r="Q16" i="49"/>
  <c r="H16" i="49"/>
  <c r="E16" i="49"/>
  <c r="AG15" i="49"/>
  <c r="AD15" i="49"/>
  <c r="X15" i="49"/>
  <c r="T15" i="49"/>
  <c r="Q15" i="49"/>
  <c r="N15" i="49"/>
  <c r="H15" i="49"/>
  <c r="E15" i="49"/>
  <c r="AG14" i="49"/>
  <c r="AD14" i="49"/>
  <c r="X14" i="49"/>
  <c r="T14" i="49"/>
  <c r="Q14" i="49"/>
  <c r="N14" i="49"/>
  <c r="H14" i="49"/>
  <c r="E14" i="49"/>
  <c r="AG13" i="49"/>
  <c r="AD13" i="49"/>
  <c r="X13" i="49"/>
  <c r="T13" i="49"/>
  <c r="Q13" i="49"/>
  <c r="N13" i="49"/>
  <c r="H13" i="49"/>
  <c r="E13" i="49"/>
  <c r="AG12" i="49"/>
  <c r="AD12" i="49"/>
  <c r="X12" i="49"/>
  <c r="T12" i="49"/>
  <c r="Q12" i="49"/>
  <c r="N12" i="49"/>
  <c r="H12" i="49"/>
  <c r="E12" i="49"/>
  <c r="AG11" i="49"/>
  <c r="AD11" i="49"/>
  <c r="X11" i="49"/>
  <c r="T11" i="49"/>
  <c r="T9" i="49" s="1"/>
  <c r="Q11" i="49"/>
  <c r="N11" i="49"/>
  <c r="H11" i="49"/>
  <c r="E11" i="49"/>
  <c r="E9" i="49" s="1"/>
  <c r="M9" i="49"/>
  <c r="J9" i="49"/>
  <c r="AH8" i="49"/>
  <c r="AE8" i="49"/>
  <c r="AA8" i="49"/>
  <c r="Z8" i="49"/>
  <c r="U8" i="49"/>
  <c r="R8" i="49"/>
  <c r="O8" i="49"/>
  <c r="L8" i="49"/>
  <c r="I8" i="49"/>
  <c r="F8" i="49"/>
  <c r="D5" i="49"/>
  <c r="K22" i="49"/>
  <c r="R29" i="48"/>
  <c r="O29" i="48"/>
  <c r="I29" i="48"/>
  <c r="F29" i="48"/>
  <c r="X29" i="48" s="1"/>
  <c r="X28" i="48"/>
  <c r="U28" i="48"/>
  <c r="R28" i="48"/>
  <c r="O28" i="48"/>
  <c r="L28" i="48"/>
  <c r="I28" i="48"/>
  <c r="F28" i="48"/>
  <c r="R27" i="48"/>
  <c r="O27" i="48"/>
  <c r="I27" i="48"/>
  <c r="F27" i="48"/>
  <c r="X27" i="48" s="1"/>
  <c r="X26" i="48"/>
  <c r="U26" i="48"/>
  <c r="R26" i="48"/>
  <c r="O26" i="48"/>
  <c r="L26" i="48"/>
  <c r="I26" i="48"/>
  <c r="F26" i="48"/>
  <c r="R25" i="48"/>
  <c r="O25" i="48"/>
  <c r="I25" i="48"/>
  <c r="F25" i="48"/>
  <c r="X25" i="48" s="1"/>
  <c r="X24" i="48"/>
  <c r="U24" i="48"/>
  <c r="R24" i="48"/>
  <c r="O24" i="48"/>
  <c r="L24" i="48"/>
  <c r="I24" i="48"/>
  <c r="F24" i="48"/>
  <c r="R23" i="48"/>
  <c r="O23" i="48"/>
  <c r="I23" i="48"/>
  <c r="F23" i="48"/>
  <c r="X23" i="48" s="1"/>
  <c r="X22" i="48"/>
  <c r="U22" i="48"/>
  <c r="R22" i="48"/>
  <c r="O22" i="48"/>
  <c r="L22" i="48"/>
  <c r="I22" i="48"/>
  <c r="F22" i="48"/>
  <c r="R21" i="48"/>
  <c r="O21" i="48"/>
  <c r="I21" i="48"/>
  <c r="F21" i="48"/>
  <c r="X21" i="48" s="1"/>
  <c r="R20" i="48"/>
  <c r="O20" i="48"/>
  <c r="I20" i="48"/>
  <c r="F20" i="48"/>
  <c r="X20" i="48" s="1"/>
  <c r="X19" i="48"/>
  <c r="U19" i="48"/>
  <c r="R19" i="48"/>
  <c r="O19" i="48"/>
  <c r="L19" i="48"/>
  <c r="I19" i="48"/>
  <c r="F19" i="48"/>
  <c r="R18" i="48"/>
  <c r="O18" i="48"/>
  <c r="I18" i="48"/>
  <c r="F18" i="48"/>
  <c r="X18" i="48" s="1"/>
  <c r="X17" i="48"/>
  <c r="U17" i="48"/>
  <c r="R17" i="48"/>
  <c r="O17" i="48"/>
  <c r="L17" i="48"/>
  <c r="I17" i="48"/>
  <c r="F17" i="48"/>
  <c r="R16" i="48"/>
  <c r="O16" i="48"/>
  <c r="I16" i="48"/>
  <c r="F16" i="48"/>
  <c r="X16" i="48" s="1"/>
  <c r="X15" i="48"/>
  <c r="U15" i="48"/>
  <c r="R15" i="48"/>
  <c r="O15" i="48"/>
  <c r="L15" i="48"/>
  <c r="I15" i="48"/>
  <c r="F15" i="48"/>
  <c r="R14" i="48"/>
  <c r="O14" i="48"/>
  <c r="I14" i="48"/>
  <c r="F14" i="48"/>
  <c r="X14" i="48" s="1"/>
  <c r="X13" i="48"/>
  <c r="U13" i="48"/>
  <c r="R13" i="48"/>
  <c r="O13" i="48"/>
  <c r="L13" i="48"/>
  <c r="I13" i="48"/>
  <c r="F13" i="48"/>
  <c r="R12" i="48"/>
  <c r="O12" i="48"/>
  <c r="I12" i="48"/>
  <c r="F12" i="48"/>
  <c r="X12" i="48" s="1"/>
  <c r="X11" i="48"/>
  <c r="U11" i="48"/>
  <c r="R11" i="48"/>
  <c r="O11" i="48"/>
  <c r="L11" i="48"/>
  <c r="I11" i="48"/>
  <c r="F11" i="48"/>
  <c r="R10" i="48"/>
  <c r="O10" i="48"/>
  <c r="I10" i="48"/>
  <c r="F10" i="48"/>
  <c r="Y7" i="48"/>
  <c r="V7" i="48"/>
  <c r="S7" i="48"/>
  <c r="P7" i="48"/>
  <c r="M7" i="48"/>
  <c r="J7" i="48"/>
  <c r="V27" i="47"/>
  <c r="S27" i="47"/>
  <c r="P27" i="47"/>
  <c r="M27" i="47"/>
  <c r="J27" i="47"/>
  <c r="V26" i="47"/>
  <c r="S26" i="47"/>
  <c r="P26" i="47"/>
  <c r="M26" i="47"/>
  <c r="J26" i="47"/>
  <c r="V25" i="47"/>
  <c r="S25" i="47"/>
  <c r="P25" i="47"/>
  <c r="M25" i="47"/>
  <c r="J25" i="47"/>
  <c r="V24" i="47"/>
  <c r="S24" i="47"/>
  <c r="P24" i="47"/>
  <c r="M24" i="47"/>
  <c r="J24" i="47"/>
  <c r="V23" i="47"/>
  <c r="S23" i="47"/>
  <c r="P23" i="47"/>
  <c r="M23" i="47"/>
  <c r="J23" i="47"/>
  <c r="V22" i="47"/>
  <c r="S22" i="47"/>
  <c r="P22" i="47"/>
  <c r="M22" i="47"/>
  <c r="J22" i="47"/>
  <c r="V21" i="47"/>
  <c r="S21" i="47"/>
  <c r="P21" i="47"/>
  <c r="M21" i="47"/>
  <c r="J21" i="47"/>
  <c r="V20" i="47"/>
  <c r="S20" i="47"/>
  <c r="P20" i="47"/>
  <c r="M20" i="47"/>
  <c r="J20" i="47"/>
  <c r="V19" i="47"/>
  <c r="S19" i="47"/>
  <c r="P19" i="47"/>
  <c r="M19" i="47"/>
  <c r="J19" i="47"/>
  <c r="V18" i="47"/>
  <c r="S18" i="47"/>
  <c r="P18" i="47"/>
  <c r="M18" i="47"/>
  <c r="J18" i="47"/>
  <c r="V17" i="47"/>
  <c r="S17" i="47"/>
  <c r="P17" i="47"/>
  <c r="M17" i="47"/>
  <c r="J17" i="47"/>
  <c r="V16" i="47"/>
  <c r="S16" i="47"/>
  <c r="P16" i="47"/>
  <c r="M16" i="47"/>
  <c r="J16" i="47"/>
  <c r="V15" i="47"/>
  <c r="S15" i="47"/>
  <c r="P15" i="47"/>
  <c r="M15" i="47"/>
  <c r="J15" i="47"/>
  <c r="V14" i="47"/>
  <c r="S14" i="47"/>
  <c r="P14" i="47"/>
  <c r="M14" i="47"/>
  <c r="J14" i="47"/>
  <c r="V13" i="47"/>
  <c r="S13" i="47"/>
  <c r="P13" i="47"/>
  <c r="M13" i="47"/>
  <c r="J13" i="47"/>
  <c r="V12" i="47"/>
  <c r="S12" i="47"/>
  <c r="P12" i="47"/>
  <c r="M12" i="47"/>
  <c r="J12" i="47"/>
  <c r="V11" i="47"/>
  <c r="S11" i="47"/>
  <c r="P11" i="47"/>
  <c r="M11" i="47"/>
  <c r="J11" i="47"/>
  <c r="V10" i="47"/>
  <c r="S10" i="47"/>
  <c r="P10" i="47"/>
  <c r="M10" i="47"/>
  <c r="J10" i="47"/>
  <c r="V9" i="47"/>
  <c r="S9" i="47"/>
  <c r="P9" i="47"/>
  <c r="M9" i="47"/>
  <c r="J9" i="47"/>
  <c r="V8" i="47"/>
  <c r="V6" i="47" s="1"/>
  <c r="S8" i="47"/>
  <c r="P8" i="47"/>
  <c r="M8" i="47"/>
  <c r="J8" i="47"/>
  <c r="W5" i="47"/>
  <c r="U5" i="47"/>
  <c r="T5" i="47"/>
  <c r="R5" i="47"/>
  <c r="Q5" i="47"/>
  <c r="O5" i="47"/>
  <c r="N5" i="47"/>
  <c r="L5" i="47"/>
  <c r="K5" i="47"/>
  <c r="I5" i="47"/>
  <c r="L27" i="46"/>
  <c r="I27" i="46"/>
  <c r="F27" i="46"/>
  <c r="L26" i="46"/>
  <c r="I26" i="46"/>
  <c r="F26" i="46"/>
  <c r="L25" i="46"/>
  <c r="I25" i="46"/>
  <c r="F25" i="46"/>
  <c r="L24" i="46"/>
  <c r="I24" i="46"/>
  <c r="F24" i="46"/>
  <c r="L23" i="46"/>
  <c r="I23" i="46"/>
  <c r="F23" i="46"/>
  <c r="L22" i="46"/>
  <c r="I22" i="46"/>
  <c r="F22" i="46"/>
  <c r="L21" i="46"/>
  <c r="I21" i="46"/>
  <c r="F21" i="46"/>
  <c r="L20" i="46"/>
  <c r="I20" i="46"/>
  <c r="F20" i="46"/>
  <c r="L19" i="46"/>
  <c r="I19" i="46"/>
  <c r="F19" i="46"/>
  <c r="L18" i="46"/>
  <c r="I18" i="46"/>
  <c r="F18" i="46"/>
  <c r="L17" i="46"/>
  <c r="I17" i="46"/>
  <c r="F17" i="46"/>
  <c r="L16" i="46"/>
  <c r="I16" i="46"/>
  <c r="F16" i="46"/>
  <c r="L15" i="46"/>
  <c r="I15" i="46"/>
  <c r="F15" i="46"/>
  <c r="L14" i="46"/>
  <c r="I14" i="46"/>
  <c r="F14" i="46"/>
  <c r="L13" i="46"/>
  <c r="I13" i="46"/>
  <c r="F13" i="46"/>
  <c r="L12" i="46"/>
  <c r="I12" i="46"/>
  <c r="F12" i="46"/>
  <c r="L11" i="46"/>
  <c r="I11" i="46"/>
  <c r="F11" i="46"/>
  <c r="L10" i="46"/>
  <c r="I10" i="46"/>
  <c r="F10" i="46"/>
  <c r="L9" i="46"/>
  <c r="I9" i="46"/>
  <c r="F9" i="46"/>
  <c r="L8" i="46"/>
  <c r="I8" i="46"/>
  <c r="I6" i="46" s="1"/>
  <c r="F8" i="46"/>
  <c r="M5" i="46"/>
  <c r="K5" i="46"/>
  <c r="J5" i="46"/>
  <c r="H5" i="46"/>
  <c r="G5" i="46"/>
  <c r="E5" i="46"/>
  <c r="B5" i="46"/>
  <c r="H9" i="49" l="1"/>
  <c r="X9" i="49"/>
  <c r="AG9" i="49"/>
  <c r="B5" i="47"/>
  <c r="M6" i="47"/>
  <c r="S6" i="47"/>
  <c r="J6" i="47"/>
  <c r="F6" i="46"/>
  <c r="L6" i="46"/>
  <c r="AD9" i="49"/>
  <c r="Q9" i="49"/>
  <c r="P6" i="47"/>
  <c r="B6" i="47" s="1"/>
  <c r="R8" i="48"/>
  <c r="I8" i="48"/>
  <c r="O8" i="48"/>
  <c r="N30" i="49"/>
  <c r="N29" i="49"/>
  <c r="N28" i="49"/>
  <c r="N27" i="49"/>
  <c r="N26" i="49"/>
  <c r="N25" i="49"/>
  <c r="N24" i="49"/>
  <c r="N23" i="49"/>
  <c r="D8" i="49"/>
  <c r="G8" i="49"/>
  <c r="P8" i="49"/>
  <c r="S8" i="49"/>
  <c r="V8" i="49"/>
  <c r="AC8" i="49"/>
  <c r="AF8" i="49"/>
  <c r="Y12" i="49"/>
  <c r="Y13" i="49"/>
  <c r="Y14" i="49"/>
  <c r="Y15" i="49"/>
  <c r="K16" i="49"/>
  <c r="Y16" i="49"/>
  <c r="K17" i="49"/>
  <c r="Y17" i="49"/>
  <c r="K18" i="49"/>
  <c r="Y18" i="49"/>
  <c r="K19" i="49"/>
  <c r="Y19" i="49"/>
  <c r="K20" i="49"/>
  <c r="Y20" i="49"/>
  <c r="K21" i="49"/>
  <c r="Y21" i="49"/>
  <c r="K30" i="49"/>
  <c r="K29" i="49"/>
  <c r="K28" i="49"/>
  <c r="K27" i="49"/>
  <c r="K26" i="49"/>
  <c r="K25" i="49"/>
  <c r="K24" i="49"/>
  <c r="K23" i="49"/>
  <c r="K12" i="49"/>
  <c r="K13" i="49"/>
  <c r="K14" i="49"/>
  <c r="K15" i="49"/>
  <c r="N16" i="49"/>
  <c r="N17" i="49"/>
  <c r="N18" i="49"/>
  <c r="N19" i="49"/>
  <c r="N20" i="49"/>
  <c r="N21" i="49"/>
  <c r="N22" i="49"/>
  <c r="Y22" i="49"/>
  <c r="Y23" i="49"/>
  <c r="Y24" i="49"/>
  <c r="Y25" i="49"/>
  <c r="Y26" i="49"/>
  <c r="Y27" i="49"/>
  <c r="Y28" i="49"/>
  <c r="Y29" i="49"/>
  <c r="Y30" i="49"/>
  <c r="W7" i="48"/>
  <c r="X10" i="48"/>
  <c r="X8" i="48" s="1"/>
  <c r="L21" i="48"/>
  <c r="U21" i="48"/>
  <c r="L23" i="48"/>
  <c r="U23" i="48"/>
  <c r="L25" i="48"/>
  <c r="U25" i="48"/>
  <c r="L27" i="48"/>
  <c r="U27" i="48"/>
  <c r="L29" i="48"/>
  <c r="U29" i="48"/>
  <c r="H7" i="48"/>
  <c r="N7" i="48"/>
  <c r="Q7" i="48"/>
  <c r="L12" i="48"/>
  <c r="U12" i="48"/>
  <c r="L14" i="48"/>
  <c r="U14" i="48"/>
  <c r="L16" i="48"/>
  <c r="U16" i="48"/>
  <c r="L18" i="48"/>
  <c r="U18" i="48"/>
  <c r="L20" i="48"/>
  <c r="U20" i="48"/>
  <c r="B6" i="46"/>
  <c r="AF30" i="41"/>
  <c r="AG30" i="41" s="1"/>
  <c r="AF29" i="41"/>
  <c r="AG29" i="41" s="1"/>
  <c r="AF28" i="41"/>
  <c r="AG28" i="41" s="1"/>
  <c r="AF27" i="41"/>
  <c r="AG27" i="41" s="1"/>
  <c r="AF26" i="41"/>
  <c r="AG26" i="41" s="1"/>
  <c r="AF25" i="41"/>
  <c r="AG25" i="41" s="1"/>
  <c r="AF24" i="41"/>
  <c r="AG24" i="41" s="1"/>
  <c r="AF23" i="41"/>
  <c r="AG23" i="41" s="1"/>
  <c r="AF22" i="41"/>
  <c r="AG22" i="41" s="1"/>
  <c r="AF21" i="41"/>
  <c r="AG21" i="41" s="1"/>
  <c r="AF20" i="41"/>
  <c r="AG20" i="41" s="1"/>
  <c r="AF19" i="41"/>
  <c r="AG19" i="41" s="1"/>
  <c r="AF18" i="41"/>
  <c r="AG18" i="41" s="1"/>
  <c r="AF17" i="41"/>
  <c r="AG17" i="41" s="1"/>
  <c r="AF16" i="41"/>
  <c r="AG16" i="41" s="1"/>
  <c r="AF15" i="41"/>
  <c r="AG15" i="41" s="1"/>
  <c r="AF14" i="41"/>
  <c r="AG14" i="41" s="1"/>
  <c r="AF13" i="41"/>
  <c r="AG13" i="41" s="1"/>
  <c r="AF12" i="41"/>
  <c r="AG12" i="41" s="1"/>
  <c r="AF11" i="41"/>
  <c r="AC30" i="41"/>
  <c r="AD30" i="41" s="1"/>
  <c r="AC29" i="41"/>
  <c r="AD29" i="41" s="1"/>
  <c r="AC28" i="41"/>
  <c r="AD28" i="41" s="1"/>
  <c r="AC27" i="41"/>
  <c r="AD27" i="41" s="1"/>
  <c r="AC26" i="41"/>
  <c r="AD26" i="41" s="1"/>
  <c r="AC25" i="41"/>
  <c r="AD25" i="41" s="1"/>
  <c r="AC24" i="41"/>
  <c r="AD24" i="41" s="1"/>
  <c r="AC23" i="41"/>
  <c r="AD23" i="41" s="1"/>
  <c r="AC22" i="41"/>
  <c r="AD22" i="41" s="1"/>
  <c r="AC21" i="41"/>
  <c r="AD21" i="41" s="1"/>
  <c r="AC20" i="41"/>
  <c r="AD20" i="41" s="1"/>
  <c r="AC19" i="41"/>
  <c r="AD19" i="41" s="1"/>
  <c r="AC18" i="41"/>
  <c r="AD18" i="41" s="1"/>
  <c r="AC17" i="41"/>
  <c r="AD17" i="41" s="1"/>
  <c r="AC16" i="41"/>
  <c r="AD16" i="41" s="1"/>
  <c r="AC15" i="41"/>
  <c r="AD15" i="41" s="1"/>
  <c r="AC14" i="41"/>
  <c r="AD14" i="41" s="1"/>
  <c r="AC13" i="41"/>
  <c r="AC12" i="41"/>
  <c r="AD12" i="41" s="1"/>
  <c r="AC11" i="41"/>
  <c r="AD11" i="41" s="1"/>
  <c r="V30" i="41"/>
  <c r="X30" i="41" s="1"/>
  <c r="V29" i="41"/>
  <c r="X29" i="41" s="1"/>
  <c r="V28" i="41"/>
  <c r="X28" i="41" s="1"/>
  <c r="V27" i="41"/>
  <c r="X27" i="41" s="1"/>
  <c r="V26" i="41"/>
  <c r="X26" i="41" s="1"/>
  <c r="V25" i="41"/>
  <c r="X25" i="41" s="1"/>
  <c r="V24" i="41"/>
  <c r="X24" i="41" s="1"/>
  <c r="V23" i="41"/>
  <c r="X23" i="41" s="1"/>
  <c r="V22" i="41"/>
  <c r="X22" i="41" s="1"/>
  <c r="V21" i="41"/>
  <c r="X21" i="41" s="1"/>
  <c r="V20" i="41"/>
  <c r="X20" i="41" s="1"/>
  <c r="V19" i="41"/>
  <c r="X19" i="41" s="1"/>
  <c r="V18" i="41"/>
  <c r="X18" i="41" s="1"/>
  <c r="V17" i="41"/>
  <c r="X17" i="41" s="1"/>
  <c r="V16" i="41"/>
  <c r="X16" i="41" s="1"/>
  <c r="V15" i="41"/>
  <c r="X15" i="41" s="1"/>
  <c r="V14" i="41"/>
  <c r="X14" i="41" s="1"/>
  <c r="V13" i="41"/>
  <c r="V12" i="41"/>
  <c r="X12" i="41" s="1"/>
  <c r="V11" i="41"/>
  <c r="X11" i="41" s="1"/>
  <c r="S30" i="41"/>
  <c r="T30" i="41" s="1"/>
  <c r="S29" i="41"/>
  <c r="T29" i="41" s="1"/>
  <c r="S28" i="41"/>
  <c r="T28" i="41" s="1"/>
  <c r="S27" i="41"/>
  <c r="T27" i="41" s="1"/>
  <c r="S26" i="41"/>
  <c r="T26" i="41" s="1"/>
  <c r="S25" i="41"/>
  <c r="T25" i="41" s="1"/>
  <c r="S24" i="41"/>
  <c r="T24" i="41" s="1"/>
  <c r="S23" i="41"/>
  <c r="T23" i="41" s="1"/>
  <c r="S22" i="41"/>
  <c r="T22" i="41" s="1"/>
  <c r="S21" i="41"/>
  <c r="T21" i="41" s="1"/>
  <c r="S20" i="41"/>
  <c r="T20" i="41" s="1"/>
  <c r="S19" i="41"/>
  <c r="T19" i="41" s="1"/>
  <c r="S18" i="41"/>
  <c r="T18" i="41" s="1"/>
  <c r="S17" i="41"/>
  <c r="T17" i="41" s="1"/>
  <c r="S16" i="41"/>
  <c r="T16" i="41" s="1"/>
  <c r="S15" i="41"/>
  <c r="T15" i="41" s="1"/>
  <c r="S14" i="41"/>
  <c r="T14" i="41" s="1"/>
  <c r="S13" i="41"/>
  <c r="T13" i="41" s="1"/>
  <c r="S12" i="41"/>
  <c r="T12" i="41" s="1"/>
  <c r="S11" i="41"/>
  <c r="P30" i="41"/>
  <c r="Q30" i="41" s="1"/>
  <c r="P29" i="41"/>
  <c r="Q29" i="41" s="1"/>
  <c r="P28" i="41"/>
  <c r="Q28" i="41" s="1"/>
  <c r="P27" i="41"/>
  <c r="Q27" i="41" s="1"/>
  <c r="P26" i="41"/>
  <c r="Q26" i="41" s="1"/>
  <c r="P25" i="41"/>
  <c r="Q25" i="41" s="1"/>
  <c r="P24" i="41"/>
  <c r="Q24" i="41" s="1"/>
  <c r="P23" i="41"/>
  <c r="Q23" i="41" s="1"/>
  <c r="P22" i="41"/>
  <c r="Q22" i="41" s="1"/>
  <c r="P21" i="41"/>
  <c r="Q21" i="41" s="1"/>
  <c r="P20" i="41"/>
  <c r="Q20" i="41" s="1"/>
  <c r="P19" i="41"/>
  <c r="Q19" i="41" s="1"/>
  <c r="P18" i="41"/>
  <c r="Q18" i="41" s="1"/>
  <c r="P17" i="41"/>
  <c r="Q17" i="41" s="1"/>
  <c r="P16" i="41"/>
  <c r="Q16" i="41" s="1"/>
  <c r="P15" i="41"/>
  <c r="Q15" i="41" s="1"/>
  <c r="P14" i="41"/>
  <c r="Q14" i="41" s="1"/>
  <c r="P13" i="41"/>
  <c r="P12" i="41"/>
  <c r="Q12" i="41" s="1"/>
  <c r="P11" i="41"/>
  <c r="Q11" i="41" s="1"/>
  <c r="M29" i="41"/>
  <c r="N29" i="41" s="1"/>
  <c r="M27" i="41"/>
  <c r="N27" i="41" s="1"/>
  <c r="M25" i="41"/>
  <c r="N25" i="41" s="1"/>
  <c r="M23" i="41"/>
  <c r="N23" i="41" s="1"/>
  <c r="M21" i="41"/>
  <c r="N21" i="41" s="1"/>
  <c r="M19" i="41"/>
  <c r="N19" i="41" s="1"/>
  <c r="M17" i="41"/>
  <c r="N17" i="41" s="1"/>
  <c r="M15" i="41"/>
  <c r="N15" i="41" s="1"/>
  <c r="M13" i="41"/>
  <c r="N13" i="41" s="1"/>
  <c r="M11" i="41"/>
  <c r="G30" i="41"/>
  <c r="H30" i="41" s="1"/>
  <c r="G29" i="41"/>
  <c r="H29" i="41" s="1"/>
  <c r="G28" i="41"/>
  <c r="H28" i="41" s="1"/>
  <c r="G27" i="41"/>
  <c r="H27" i="41" s="1"/>
  <c r="G26" i="41"/>
  <c r="H26" i="41" s="1"/>
  <c r="G25" i="41"/>
  <c r="H25" i="41" s="1"/>
  <c r="G24" i="41"/>
  <c r="H24" i="41" s="1"/>
  <c r="G23" i="41"/>
  <c r="H23" i="41" s="1"/>
  <c r="G22" i="41"/>
  <c r="H22" i="41" s="1"/>
  <c r="G21" i="41"/>
  <c r="H21" i="41" s="1"/>
  <c r="G20" i="41"/>
  <c r="H20" i="41" s="1"/>
  <c r="G19" i="41"/>
  <c r="H19" i="41" s="1"/>
  <c r="G18" i="41"/>
  <c r="H18" i="41" s="1"/>
  <c r="G17" i="41"/>
  <c r="H17" i="41" s="1"/>
  <c r="G16" i="41"/>
  <c r="H16" i="41" s="1"/>
  <c r="G15" i="41"/>
  <c r="H15" i="41" s="1"/>
  <c r="G14" i="41"/>
  <c r="H14" i="41" s="1"/>
  <c r="G13" i="41"/>
  <c r="H13" i="41" s="1"/>
  <c r="G12" i="41"/>
  <c r="H12" i="41" s="1"/>
  <c r="G11" i="41"/>
  <c r="G8" i="41" s="1"/>
  <c r="D30" i="41"/>
  <c r="E30" i="41" s="1"/>
  <c r="D29" i="41"/>
  <c r="E29" i="41" s="1"/>
  <c r="D28" i="41"/>
  <c r="E28" i="41" s="1"/>
  <c r="D27" i="41"/>
  <c r="E27" i="41" s="1"/>
  <c r="D26" i="41"/>
  <c r="E26" i="41" s="1"/>
  <c r="D25" i="41"/>
  <c r="E25" i="41" s="1"/>
  <c r="D24" i="41"/>
  <c r="E24" i="41" s="1"/>
  <c r="D23" i="41"/>
  <c r="E23" i="41" s="1"/>
  <c r="D22" i="41"/>
  <c r="E22" i="41" s="1"/>
  <c r="D21" i="41"/>
  <c r="E21" i="41" s="1"/>
  <c r="D20" i="41"/>
  <c r="E20" i="41" s="1"/>
  <c r="D19" i="41"/>
  <c r="E19" i="41" s="1"/>
  <c r="D18" i="41"/>
  <c r="E18" i="41" s="1"/>
  <c r="D17" i="41"/>
  <c r="E17" i="41" s="1"/>
  <c r="D16" i="41"/>
  <c r="E16" i="41" s="1"/>
  <c r="D15" i="41"/>
  <c r="E15" i="41" s="1"/>
  <c r="D14" i="41"/>
  <c r="E14" i="41" s="1"/>
  <c r="D13" i="41"/>
  <c r="D12" i="41"/>
  <c r="E12" i="41" s="1"/>
  <c r="D11" i="41"/>
  <c r="E11" i="41" s="1"/>
  <c r="AH8" i="41"/>
  <c r="AE8" i="41"/>
  <c r="AA8" i="41"/>
  <c r="Z8" i="41"/>
  <c r="U8" i="41"/>
  <c r="R8" i="41"/>
  <c r="O8" i="41"/>
  <c r="L8" i="41"/>
  <c r="I8" i="41"/>
  <c r="F8" i="41"/>
  <c r="D5" i="41"/>
  <c r="W4" i="41"/>
  <c r="N4" i="41"/>
  <c r="M30" i="41" s="1"/>
  <c r="N30" i="41" s="1"/>
  <c r="K4" i="41"/>
  <c r="J27" i="41" s="1"/>
  <c r="K27" i="41" s="1"/>
  <c r="D8" i="41" l="1"/>
  <c r="J11" i="41"/>
  <c r="K11" i="41" s="1"/>
  <c r="J15" i="41"/>
  <c r="K15" i="41" s="1"/>
  <c r="J19" i="41"/>
  <c r="K19" i="41" s="1"/>
  <c r="J21" i="41"/>
  <c r="K21" i="41" s="1"/>
  <c r="J25" i="41"/>
  <c r="K25" i="41" s="1"/>
  <c r="J29" i="41"/>
  <c r="K29" i="41" s="1"/>
  <c r="N11" i="41"/>
  <c r="P8" i="41"/>
  <c r="Q13" i="41"/>
  <c r="J12" i="41"/>
  <c r="K12" i="41" s="1"/>
  <c r="J14" i="41"/>
  <c r="K14" i="41" s="1"/>
  <c r="J16" i="41"/>
  <c r="K16" i="41" s="1"/>
  <c r="J18" i="41"/>
  <c r="K18" i="41" s="1"/>
  <c r="J20" i="41"/>
  <c r="K20" i="41" s="1"/>
  <c r="J22" i="41"/>
  <c r="K22" i="41" s="1"/>
  <c r="J24" i="41"/>
  <c r="K24" i="41" s="1"/>
  <c r="J26" i="41"/>
  <c r="K26" i="41" s="1"/>
  <c r="J28" i="41"/>
  <c r="K28" i="41" s="1"/>
  <c r="J30" i="41"/>
  <c r="K30" i="41" s="1"/>
  <c r="M12" i="41"/>
  <c r="N12" i="41" s="1"/>
  <c r="M14" i="41"/>
  <c r="N14" i="41" s="1"/>
  <c r="M16" i="41"/>
  <c r="N16" i="41" s="1"/>
  <c r="M18" i="41"/>
  <c r="N18" i="41" s="1"/>
  <c r="M20" i="41"/>
  <c r="N20" i="41" s="1"/>
  <c r="M22" i="41"/>
  <c r="N22" i="41" s="1"/>
  <c r="M24" i="41"/>
  <c r="N24" i="41" s="1"/>
  <c r="M26" i="41"/>
  <c r="N26" i="41" s="1"/>
  <c r="M28" i="41"/>
  <c r="N28" i="41" s="1"/>
  <c r="W12" i="41"/>
  <c r="Y12" i="41" s="1"/>
  <c r="W14" i="41"/>
  <c r="Y14" i="41" s="1"/>
  <c r="W16" i="41"/>
  <c r="Y16" i="41" s="1"/>
  <c r="W18" i="41"/>
  <c r="Y18" i="41" s="1"/>
  <c r="W20" i="41"/>
  <c r="Y20" i="41" s="1"/>
  <c r="W22" i="41"/>
  <c r="Y22" i="41" s="1"/>
  <c r="W24" i="41"/>
  <c r="Y24" i="41" s="1"/>
  <c r="W26" i="41"/>
  <c r="Y26" i="41" s="1"/>
  <c r="W28" i="41"/>
  <c r="Y28" i="41" s="1"/>
  <c r="W30" i="41"/>
  <c r="Y30" i="41" s="1"/>
  <c r="J13" i="41"/>
  <c r="J17" i="41"/>
  <c r="K17" i="41" s="1"/>
  <c r="J23" i="41"/>
  <c r="K23" i="41" s="1"/>
  <c r="S8" i="41"/>
  <c r="T11" i="41"/>
  <c r="V8" i="41"/>
  <c r="X13" i="41"/>
  <c r="W11" i="41"/>
  <c r="Y11" i="41" s="1"/>
  <c r="W13" i="41"/>
  <c r="Y13" i="41" s="1"/>
  <c r="W15" i="41"/>
  <c r="Y15" i="41" s="1"/>
  <c r="W17" i="41"/>
  <c r="Y17" i="41" s="1"/>
  <c r="W19" i="41"/>
  <c r="Y19" i="41" s="1"/>
  <c r="W21" i="41"/>
  <c r="Y21" i="41" s="1"/>
  <c r="W23" i="41"/>
  <c r="Y23" i="41" s="1"/>
  <c r="W25" i="41"/>
  <c r="Y25" i="41" s="1"/>
  <c r="W27" i="41"/>
  <c r="Y27" i="41" s="1"/>
  <c r="W29" i="41"/>
  <c r="Y29" i="41" s="1"/>
  <c r="AC8" i="41"/>
  <c r="AD13" i="41"/>
  <c r="AD9" i="41" s="1"/>
  <c r="AF8" i="41"/>
  <c r="AG11" i="41"/>
  <c r="E13" i="41"/>
  <c r="H11" i="41"/>
  <c r="H9" i="41" s="1"/>
  <c r="N9" i="49"/>
  <c r="W8" i="49"/>
  <c r="Y11" i="49"/>
  <c r="Y9" i="49" s="1"/>
  <c r="M8" i="49"/>
  <c r="K11" i="49"/>
  <c r="K9" i="49" s="1"/>
  <c r="B9" i="49" s="1"/>
  <c r="J8" i="49"/>
  <c r="B8" i="49" s="1"/>
  <c r="K7" i="48"/>
  <c r="L10" i="48"/>
  <c r="L8" i="48" s="1"/>
  <c r="T7" i="48"/>
  <c r="U10" i="48"/>
  <c r="U8" i="48" s="1"/>
  <c r="B7" i="48"/>
  <c r="AG9" i="41"/>
  <c r="X9" i="41"/>
  <c r="T9" i="41"/>
  <c r="Q9" i="41"/>
  <c r="E9" i="41"/>
  <c r="W8" i="41"/>
  <c r="F29" i="45"/>
  <c r="F28" i="45"/>
  <c r="T28" i="45" s="1"/>
  <c r="U28" i="45" s="1"/>
  <c r="F27" i="45"/>
  <c r="F26" i="45"/>
  <c r="T26" i="45" s="1"/>
  <c r="U26" i="45" s="1"/>
  <c r="F25" i="45"/>
  <c r="F24" i="45"/>
  <c r="T24" i="45" s="1"/>
  <c r="U24" i="45" s="1"/>
  <c r="F23" i="45"/>
  <c r="F22" i="45"/>
  <c r="T22" i="45" s="1"/>
  <c r="U22" i="45" s="1"/>
  <c r="F21" i="45"/>
  <c r="F20" i="45"/>
  <c r="T20" i="45" s="1"/>
  <c r="U20" i="45" s="1"/>
  <c r="F19" i="45"/>
  <c r="F18" i="45"/>
  <c r="T18" i="45" s="1"/>
  <c r="U18" i="45" s="1"/>
  <c r="F17" i="45"/>
  <c r="F16" i="45"/>
  <c r="T16" i="45" s="1"/>
  <c r="U16" i="45" s="1"/>
  <c r="F15" i="45"/>
  <c r="F14" i="45"/>
  <c r="T14" i="45" s="1"/>
  <c r="U14" i="45" s="1"/>
  <c r="F13" i="45"/>
  <c r="F12" i="45"/>
  <c r="T12" i="45" s="1"/>
  <c r="U12" i="45" s="1"/>
  <c r="F11" i="45"/>
  <c r="F10" i="45"/>
  <c r="W10" i="45" s="1"/>
  <c r="H11" i="45"/>
  <c r="H12" i="45"/>
  <c r="H13" i="45"/>
  <c r="H14" i="45"/>
  <c r="I14" i="45" s="1"/>
  <c r="H15" i="45"/>
  <c r="H16" i="45"/>
  <c r="H17" i="45"/>
  <c r="H18" i="45"/>
  <c r="I18" i="45" s="1"/>
  <c r="H19" i="45"/>
  <c r="H20" i="45"/>
  <c r="H21" i="45"/>
  <c r="H22" i="45"/>
  <c r="I22" i="45" s="1"/>
  <c r="H23" i="45"/>
  <c r="H24" i="45"/>
  <c r="H25" i="45"/>
  <c r="H26" i="45"/>
  <c r="I26" i="45" s="1"/>
  <c r="H27" i="45"/>
  <c r="H28" i="45"/>
  <c r="H29" i="45"/>
  <c r="I12" i="45"/>
  <c r="I16" i="45"/>
  <c r="I20" i="45"/>
  <c r="I24" i="45"/>
  <c r="I28" i="45"/>
  <c r="I29" i="45"/>
  <c r="I27" i="45"/>
  <c r="I25" i="45"/>
  <c r="I23" i="45"/>
  <c r="I21" i="45"/>
  <c r="I19" i="45"/>
  <c r="I17" i="45"/>
  <c r="I15" i="45"/>
  <c r="I13" i="45"/>
  <c r="I11" i="45"/>
  <c r="W29" i="45"/>
  <c r="X29" i="45" s="1"/>
  <c r="W27" i="45"/>
  <c r="X27" i="45" s="1"/>
  <c r="W25" i="45"/>
  <c r="X25" i="45" s="1"/>
  <c r="W23" i="45"/>
  <c r="X23" i="45" s="1"/>
  <c r="W21" i="45"/>
  <c r="X21" i="45" s="1"/>
  <c r="W19" i="45"/>
  <c r="X19" i="45" s="1"/>
  <c r="W17" i="45"/>
  <c r="X17" i="45" s="1"/>
  <c r="W15" i="45"/>
  <c r="X15" i="45" s="1"/>
  <c r="W13" i="45"/>
  <c r="X13" i="45" s="1"/>
  <c r="W11" i="45"/>
  <c r="X11" i="45" s="1"/>
  <c r="T29" i="45"/>
  <c r="U29" i="45" s="1"/>
  <c r="T27" i="45"/>
  <c r="U27" i="45" s="1"/>
  <c r="T25" i="45"/>
  <c r="U25" i="45" s="1"/>
  <c r="T23" i="45"/>
  <c r="U23" i="45" s="1"/>
  <c r="T21" i="45"/>
  <c r="U21" i="45" s="1"/>
  <c r="T19" i="45"/>
  <c r="U19" i="45" s="1"/>
  <c r="T17" i="45"/>
  <c r="U17" i="45" s="1"/>
  <c r="T15" i="45"/>
  <c r="U15" i="45" s="1"/>
  <c r="T13" i="45"/>
  <c r="U13" i="45" s="1"/>
  <c r="T11" i="45"/>
  <c r="U11" i="45" s="1"/>
  <c r="Q29" i="45"/>
  <c r="R29" i="45" s="1"/>
  <c r="Q28" i="45"/>
  <c r="R28" i="45" s="1"/>
  <c r="Q27" i="45"/>
  <c r="R27" i="45" s="1"/>
  <c r="Q26" i="45"/>
  <c r="R26" i="45" s="1"/>
  <c r="Q25" i="45"/>
  <c r="R25" i="45" s="1"/>
  <c r="Q24" i="45"/>
  <c r="R24" i="45" s="1"/>
  <c r="Q23" i="45"/>
  <c r="R23" i="45" s="1"/>
  <c r="Q22" i="45"/>
  <c r="R22" i="45" s="1"/>
  <c r="Q21" i="45"/>
  <c r="R21" i="45" s="1"/>
  <c r="Q20" i="45"/>
  <c r="R20" i="45" s="1"/>
  <c r="Q19" i="45"/>
  <c r="R19" i="45" s="1"/>
  <c r="Q18" i="45"/>
  <c r="R18" i="45" s="1"/>
  <c r="Q17" i="45"/>
  <c r="R17" i="45" s="1"/>
  <c r="Q16" i="45"/>
  <c r="R16" i="45" s="1"/>
  <c r="Q15" i="45"/>
  <c r="R15" i="45" s="1"/>
  <c r="Q14" i="45"/>
  <c r="R14" i="45" s="1"/>
  <c r="Q13" i="45"/>
  <c r="R13" i="45" s="1"/>
  <c r="Q12" i="45"/>
  <c r="R12" i="45" s="1"/>
  <c r="Q11" i="45"/>
  <c r="R11" i="45" s="1"/>
  <c r="Q10" i="45"/>
  <c r="R10" i="45" s="1"/>
  <c r="N29" i="45"/>
  <c r="O29" i="45" s="1"/>
  <c r="N28" i="45"/>
  <c r="O28" i="45" s="1"/>
  <c r="N27" i="45"/>
  <c r="O27" i="45" s="1"/>
  <c r="N26" i="45"/>
  <c r="O26" i="45" s="1"/>
  <c r="N25" i="45"/>
  <c r="O25" i="45" s="1"/>
  <c r="N24" i="45"/>
  <c r="O24" i="45" s="1"/>
  <c r="N23" i="45"/>
  <c r="O23" i="45" s="1"/>
  <c r="N22" i="45"/>
  <c r="O22" i="45" s="1"/>
  <c r="N21" i="45"/>
  <c r="O21" i="45" s="1"/>
  <c r="N20" i="45"/>
  <c r="O20" i="45" s="1"/>
  <c r="N19" i="45"/>
  <c r="O19" i="45" s="1"/>
  <c r="N18" i="45"/>
  <c r="O18" i="45" s="1"/>
  <c r="N17" i="45"/>
  <c r="O17" i="45" s="1"/>
  <c r="N16" i="45"/>
  <c r="O16" i="45" s="1"/>
  <c r="N15" i="45"/>
  <c r="O15" i="45" s="1"/>
  <c r="N14" i="45"/>
  <c r="O14" i="45" s="1"/>
  <c r="N13" i="45"/>
  <c r="O13" i="45" s="1"/>
  <c r="N12" i="45"/>
  <c r="N7" i="45" s="1"/>
  <c r="N11" i="45"/>
  <c r="O11" i="45" s="1"/>
  <c r="N10" i="45"/>
  <c r="O10" i="45" s="1"/>
  <c r="K29" i="45"/>
  <c r="L29" i="45" s="1"/>
  <c r="K28" i="45"/>
  <c r="L28" i="45" s="1"/>
  <c r="K27" i="45"/>
  <c r="L27" i="45" s="1"/>
  <c r="K26" i="45"/>
  <c r="L26" i="45" s="1"/>
  <c r="K25" i="45"/>
  <c r="L25" i="45" s="1"/>
  <c r="K24" i="45"/>
  <c r="L24" i="45" s="1"/>
  <c r="K23" i="45"/>
  <c r="L23" i="45" s="1"/>
  <c r="K22" i="45"/>
  <c r="L22" i="45" s="1"/>
  <c r="K21" i="45"/>
  <c r="L21" i="45" s="1"/>
  <c r="K20" i="45"/>
  <c r="L20" i="45" s="1"/>
  <c r="K19" i="45"/>
  <c r="L19" i="45" s="1"/>
  <c r="K18" i="45"/>
  <c r="L18" i="45" s="1"/>
  <c r="K17" i="45"/>
  <c r="L17" i="45" s="1"/>
  <c r="K16" i="45"/>
  <c r="L16" i="45" s="1"/>
  <c r="K15" i="45"/>
  <c r="L15" i="45" s="1"/>
  <c r="K14" i="45"/>
  <c r="L14" i="45" s="1"/>
  <c r="K13" i="45"/>
  <c r="L13" i="45" s="1"/>
  <c r="K12" i="45"/>
  <c r="L12" i="45" s="1"/>
  <c r="K11" i="45"/>
  <c r="L11" i="45" s="1"/>
  <c r="H7" i="45"/>
  <c r="H10" i="45"/>
  <c r="I10" i="45" s="1"/>
  <c r="Y7" i="45"/>
  <c r="V7" i="45"/>
  <c r="S7" i="45"/>
  <c r="P7" i="45"/>
  <c r="M7" i="45"/>
  <c r="J7" i="45"/>
  <c r="I9" i="44"/>
  <c r="I10" i="44"/>
  <c r="I11" i="44"/>
  <c r="I12" i="44"/>
  <c r="I13" i="44"/>
  <c r="I14" i="44"/>
  <c r="I15" i="44"/>
  <c r="I16" i="44"/>
  <c r="I17" i="44"/>
  <c r="I18" i="44"/>
  <c r="I19" i="44"/>
  <c r="I20" i="44"/>
  <c r="I21" i="44"/>
  <c r="I22" i="44"/>
  <c r="I23" i="44"/>
  <c r="I24" i="44"/>
  <c r="I25" i="44"/>
  <c r="I26" i="44"/>
  <c r="I27" i="44"/>
  <c r="E9" i="43"/>
  <c r="E10" i="43"/>
  <c r="E11" i="43"/>
  <c r="E12" i="43"/>
  <c r="E13" i="43"/>
  <c r="E14" i="43"/>
  <c r="E15" i="43"/>
  <c r="E16" i="43"/>
  <c r="E17" i="43"/>
  <c r="E18" i="43"/>
  <c r="E19" i="43"/>
  <c r="E20" i="43"/>
  <c r="E21" i="43"/>
  <c r="E22" i="43"/>
  <c r="E23" i="43"/>
  <c r="E24" i="43"/>
  <c r="E25" i="43"/>
  <c r="E26" i="43"/>
  <c r="E27" i="43"/>
  <c r="J27" i="44"/>
  <c r="J26" i="44"/>
  <c r="J25" i="44"/>
  <c r="J24" i="44"/>
  <c r="J23" i="44"/>
  <c r="J22" i="44"/>
  <c r="J21" i="44"/>
  <c r="J20" i="44"/>
  <c r="J19" i="44"/>
  <c r="J18" i="44"/>
  <c r="J17" i="44"/>
  <c r="J16" i="44"/>
  <c r="J15" i="44"/>
  <c r="J14" i="44"/>
  <c r="J13" i="44"/>
  <c r="J12" i="44"/>
  <c r="J11" i="44"/>
  <c r="J10" i="44"/>
  <c r="J9" i="44"/>
  <c r="J8" i="44"/>
  <c r="U27" i="44"/>
  <c r="V27" i="44" s="1"/>
  <c r="U26" i="44"/>
  <c r="V26" i="44" s="1"/>
  <c r="U25" i="44"/>
  <c r="V25" i="44" s="1"/>
  <c r="U24" i="44"/>
  <c r="V24" i="44" s="1"/>
  <c r="U23" i="44"/>
  <c r="V23" i="44" s="1"/>
  <c r="U22" i="44"/>
  <c r="V22" i="44" s="1"/>
  <c r="U21" i="44"/>
  <c r="V21" i="44" s="1"/>
  <c r="U20" i="44"/>
  <c r="V20" i="44" s="1"/>
  <c r="U19" i="44"/>
  <c r="V19" i="44" s="1"/>
  <c r="U18" i="44"/>
  <c r="V18" i="44" s="1"/>
  <c r="U17" i="44"/>
  <c r="V17" i="44" s="1"/>
  <c r="U16" i="44"/>
  <c r="V16" i="44" s="1"/>
  <c r="U15" i="44"/>
  <c r="V15" i="44" s="1"/>
  <c r="U14" i="44"/>
  <c r="V14" i="44" s="1"/>
  <c r="U13" i="44"/>
  <c r="V13" i="44" s="1"/>
  <c r="U12" i="44"/>
  <c r="V12" i="44" s="1"/>
  <c r="U11" i="44"/>
  <c r="V11" i="44" s="1"/>
  <c r="U10" i="44"/>
  <c r="V10" i="44" s="1"/>
  <c r="U9" i="44"/>
  <c r="V9" i="44" s="1"/>
  <c r="U8" i="44"/>
  <c r="U5" i="44" s="1"/>
  <c r="R27" i="44"/>
  <c r="S27" i="44" s="1"/>
  <c r="R26" i="44"/>
  <c r="S26" i="44" s="1"/>
  <c r="R25" i="44"/>
  <c r="S25" i="44" s="1"/>
  <c r="R24" i="44"/>
  <c r="S24" i="44" s="1"/>
  <c r="R23" i="44"/>
  <c r="S23" i="44" s="1"/>
  <c r="R22" i="44"/>
  <c r="S22" i="44" s="1"/>
  <c r="R21" i="44"/>
  <c r="S21" i="44" s="1"/>
  <c r="R20" i="44"/>
  <c r="S20" i="44" s="1"/>
  <c r="R19" i="44"/>
  <c r="S19" i="44" s="1"/>
  <c r="R18" i="44"/>
  <c r="S18" i="44" s="1"/>
  <c r="R17" i="44"/>
  <c r="S17" i="44" s="1"/>
  <c r="R16" i="44"/>
  <c r="S16" i="44" s="1"/>
  <c r="R15" i="44"/>
  <c r="S15" i="44" s="1"/>
  <c r="R14" i="44"/>
  <c r="S14" i="44" s="1"/>
  <c r="R13" i="44"/>
  <c r="S13" i="44" s="1"/>
  <c r="R12" i="44"/>
  <c r="S12" i="44" s="1"/>
  <c r="R11" i="44"/>
  <c r="S11" i="44" s="1"/>
  <c r="R10" i="44"/>
  <c r="R9" i="44"/>
  <c r="S9" i="44" s="1"/>
  <c r="R8" i="44"/>
  <c r="S8" i="44" s="1"/>
  <c r="O27" i="44"/>
  <c r="P27" i="44" s="1"/>
  <c r="O26" i="44"/>
  <c r="P26" i="44" s="1"/>
  <c r="O25" i="44"/>
  <c r="P25" i="44" s="1"/>
  <c r="O24" i="44"/>
  <c r="P24" i="44" s="1"/>
  <c r="O23" i="44"/>
  <c r="P23" i="44" s="1"/>
  <c r="O22" i="44"/>
  <c r="P22" i="44" s="1"/>
  <c r="O21" i="44"/>
  <c r="P21" i="44" s="1"/>
  <c r="O20" i="44"/>
  <c r="P20" i="44" s="1"/>
  <c r="O19" i="44"/>
  <c r="P19" i="44" s="1"/>
  <c r="O18" i="44"/>
  <c r="P18" i="44" s="1"/>
  <c r="O17" i="44"/>
  <c r="P17" i="44" s="1"/>
  <c r="O16" i="44"/>
  <c r="P16" i="44" s="1"/>
  <c r="O15" i="44"/>
  <c r="P15" i="44" s="1"/>
  <c r="O14" i="44"/>
  <c r="P14" i="44" s="1"/>
  <c r="O13" i="44"/>
  <c r="P13" i="44" s="1"/>
  <c r="O12" i="44"/>
  <c r="P12" i="44" s="1"/>
  <c r="O11" i="44"/>
  <c r="P11" i="44" s="1"/>
  <c r="O10" i="44"/>
  <c r="P10" i="44" s="1"/>
  <c r="O9" i="44"/>
  <c r="P9" i="44" s="1"/>
  <c r="O8" i="44"/>
  <c r="O5" i="44" s="1"/>
  <c r="L27" i="44"/>
  <c r="M27" i="44" s="1"/>
  <c r="L26" i="44"/>
  <c r="M26" i="44" s="1"/>
  <c r="L25" i="44"/>
  <c r="M25" i="44" s="1"/>
  <c r="L24" i="44"/>
  <c r="M24" i="44" s="1"/>
  <c r="L23" i="44"/>
  <c r="M23" i="44" s="1"/>
  <c r="L22" i="44"/>
  <c r="M22" i="44" s="1"/>
  <c r="L21" i="44"/>
  <c r="M21" i="44" s="1"/>
  <c r="L20" i="44"/>
  <c r="M20" i="44" s="1"/>
  <c r="L19" i="44"/>
  <c r="M19" i="44" s="1"/>
  <c r="L18" i="44"/>
  <c r="M18" i="44" s="1"/>
  <c r="L17" i="44"/>
  <c r="M17" i="44" s="1"/>
  <c r="L16" i="44"/>
  <c r="M16" i="44" s="1"/>
  <c r="L15" i="44"/>
  <c r="M15" i="44" s="1"/>
  <c r="L14" i="44"/>
  <c r="M14" i="44" s="1"/>
  <c r="L13" i="44"/>
  <c r="M13" i="44" s="1"/>
  <c r="L12" i="44"/>
  <c r="M12" i="44" s="1"/>
  <c r="L11" i="44"/>
  <c r="M11" i="44" s="1"/>
  <c r="L10" i="44"/>
  <c r="L9" i="44"/>
  <c r="M9" i="44" s="1"/>
  <c r="L8" i="44"/>
  <c r="M8" i="44" s="1"/>
  <c r="I8" i="44"/>
  <c r="W5" i="44"/>
  <c r="T5" i="44"/>
  <c r="Q5" i="44"/>
  <c r="N5" i="44"/>
  <c r="K5" i="44"/>
  <c r="M8" i="41" l="1"/>
  <c r="J8" i="41"/>
  <c r="K13" i="41"/>
  <c r="K9" i="41" s="1"/>
  <c r="Q7" i="45"/>
  <c r="W12" i="45"/>
  <c r="X12" i="45" s="1"/>
  <c r="W14" i="45"/>
  <c r="X14" i="45" s="1"/>
  <c r="W16" i="45"/>
  <c r="X16" i="45" s="1"/>
  <c r="W18" i="45"/>
  <c r="X18" i="45" s="1"/>
  <c r="W20" i="45"/>
  <c r="X20" i="45" s="1"/>
  <c r="W22" i="45"/>
  <c r="X22" i="45" s="1"/>
  <c r="W24" i="45"/>
  <c r="X24" i="45" s="1"/>
  <c r="W26" i="45"/>
  <c r="X26" i="45" s="1"/>
  <c r="W28" i="45"/>
  <c r="X28" i="45" s="1"/>
  <c r="O12" i="45"/>
  <c r="L5" i="44"/>
  <c r="R5" i="44"/>
  <c r="M10" i="44"/>
  <c r="P8" i="44"/>
  <c r="S10" i="44"/>
  <c r="V8" i="44"/>
  <c r="B8" i="48"/>
  <c r="Y9" i="41"/>
  <c r="N9" i="41"/>
  <c r="X10" i="45"/>
  <c r="X8" i="45" s="1"/>
  <c r="K10" i="45"/>
  <c r="T10" i="45"/>
  <c r="U10" i="45" s="1"/>
  <c r="U8" i="45" s="1"/>
  <c r="R8" i="45"/>
  <c r="O8" i="45"/>
  <c r="I8" i="45"/>
  <c r="I5" i="44"/>
  <c r="V6" i="44"/>
  <c r="S6" i="44"/>
  <c r="P6" i="44"/>
  <c r="M6" i="44"/>
  <c r="J6" i="44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9" i="42"/>
  <c r="K8" i="42"/>
  <c r="H27" i="42"/>
  <c r="H26" i="42"/>
  <c r="H25" i="42"/>
  <c r="H24" i="42"/>
  <c r="H23" i="42"/>
  <c r="H22" i="42"/>
  <c r="H21" i="42"/>
  <c r="H20" i="42"/>
  <c r="H19" i="42"/>
  <c r="H18" i="42"/>
  <c r="H17" i="42"/>
  <c r="H16" i="42"/>
  <c r="H15" i="42"/>
  <c r="H14" i="42"/>
  <c r="H13" i="42"/>
  <c r="H12" i="42"/>
  <c r="H11" i="42"/>
  <c r="H10" i="42"/>
  <c r="H9" i="42"/>
  <c r="H8" i="42"/>
  <c r="E27" i="42"/>
  <c r="N27" i="42" s="1"/>
  <c r="E26" i="42"/>
  <c r="N26" i="42" s="1"/>
  <c r="E25" i="42"/>
  <c r="N25" i="42" s="1"/>
  <c r="E24" i="42"/>
  <c r="N24" i="42" s="1"/>
  <c r="E23" i="42"/>
  <c r="N23" i="42" s="1"/>
  <c r="E22" i="42"/>
  <c r="N22" i="42" s="1"/>
  <c r="E21" i="42"/>
  <c r="N21" i="42" s="1"/>
  <c r="E20" i="42"/>
  <c r="N20" i="42" s="1"/>
  <c r="E19" i="42"/>
  <c r="N19" i="42" s="1"/>
  <c r="E18" i="42"/>
  <c r="N18" i="42" s="1"/>
  <c r="E17" i="42"/>
  <c r="N17" i="42" s="1"/>
  <c r="E16" i="42"/>
  <c r="N16" i="42" s="1"/>
  <c r="E15" i="42"/>
  <c r="N15" i="42" s="1"/>
  <c r="E14" i="42"/>
  <c r="N14" i="42" s="1"/>
  <c r="E13" i="42"/>
  <c r="N13" i="42" s="1"/>
  <c r="E12" i="42"/>
  <c r="N12" i="42" s="1"/>
  <c r="E11" i="42"/>
  <c r="N11" i="42" s="1"/>
  <c r="E10" i="42"/>
  <c r="N10" i="42" s="1"/>
  <c r="E9" i="42"/>
  <c r="N9" i="42" s="1"/>
  <c r="E8" i="42"/>
  <c r="N8" i="42" s="1"/>
  <c r="F27" i="43"/>
  <c r="F26" i="43"/>
  <c r="F25" i="43"/>
  <c r="F24" i="43"/>
  <c r="F23" i="43"/>
  <c r="F22" i="43"/>
  <c r="F21" i="43"/>
  <c r="F20" i="43"/>
  <c r="F19" i="43"/>
  <c r="F18" i="43"/>
  <c r="F17" i="43"/>
  <c r="F16" i="43"/>
  <c r="F15" i="43"/>
  <c r="F14" i="43"/>
  <c r="F13" i="43"/>
  <c r="F12" i="43"/>
  <c r="F11" i="43"/>
  <c r="F10" i="43"/>
  <c r="F9" i="43"/>
  <c r="K27" i="43"/>
  <c r="L27" i="43" s="1"/>
  <c r="K26" i="43"/>
  <c r="L26" i="43" s="1"/>
  <c r="K25" i="43"/>
  <c r="L25" i="43" s="1"/>
  <c r="K24" i="43"/>
  <c r="L24" i="43" s="1"/>
  <c r="K23" i="43"/>
  <c r="L23" i="43" s="1"/>
  <c r="K22" i="43"/>
  <c r="L22" i="43" s="1"/>
  <c r="K21" i="43"/>
  <c r="L21" i="43" s="1"/>
  <c r="K20" i="43"/>
  <c r="L20" i="43" s="1"/>
  <c r="K19" i="43"/>
  <c r="L19" i="43" s="1"/>
  <c r="K18" i="43"/>
  <c r="L18" i="43" s="1"/>
  <c r="K17" i="43"/>
  <c r="L17" i="43" s="1"/>
  <c r="K16" i="43"/>
  <c r="L16" i="43" s="1"/>
  <c r="K15" i="43"/>
  <c r="L15" i="43" s="1"/>
  <c r="K14" i="43"/>
  <c r="L14" i="43" s="1"/>
  <c r="K13" i="43"/>
  <c r="L13" i="43" s="1"/>
  <c r="K12" i="43"/>
  <c r="L12" i="43" s="1"/>
  <c r="K11" i="43"/>
  <c r="L11" i="43" s="1"/>
  <c r="K10" i="43"/>
  <c r="L10" i="43" s="1"/>
  <c r="K9" i="43"/>
  <c r="L9" i="43" s="1"/>
  <c r="K8" i="43"/>
  <c r="L8" i="43" s="1"/>
  <c r="H27" i="43"/>
  <c r="I27" i="43" s="1"/>
  <c r="H26" i="43"/>
  <c r="I26" i="43" s="1"/>
  <c r="H25" i="43"/>
  <c r="I25" i="43" s="1"/>
  <c r="H24" i="43"/>
  <c r="I24" i="43" s="1"/>
  <c r="H23" i="43"/>
  <c r="I23" i="43" s="1"/>
  <c r="H22" i="43"/>
  <c r="I22" i="43" s="1"/>
  <c r="H21" i="43"/>
  <c r="I21" i="43" s="1"/>
  <c r="H20" i="43"/>
  <c r="I20" i="43" s="1"/>
  <c r="H19" i="43"/>
  <c r="I19" i="43" s="1"/>
  <c r="H18" i="43"/>
  <c r="I18" i="43" s="1"/>
  <c r="H17" i="43"/>
  <c r="I17" i="43" s="1"/>
  <c r="H16" i="43"/>
  <c r="I16" i="43" s="1"/>
  <c r="H15" i="43"/>
  <c r="I15" i="43" s="1"/>
  <c r="H14" i="43"/>
  <c r="I14" i="43" s="1"/>
  <c r="H13" i="43"/>
  <c r="I13" i="43" s="1"/>
  <c r="H12" i="43"/>
  <c r="I12" i="43" s="1"/>
  <c r="H11" i="43"/>
  <c r="I11" i="43" s="1"/>
  <c r="H10" i="43"/>
  <c r="I10" i="43" s="1"/>
  <c r="H9" i="43"/>
  <c r="I9" i="43" s="1"/>
  <c r="H8" i="43"/>
  <c r="I8" i="43" s="1"/>
  <c r="E8" i="43"/>
  <c r="F8" i="43" s="1"/>
  <c r="M5" i="43"/>
  <c r="K5" i="43"/>
  <c r="J5" i="43"/>
  <c r="H5" i="43"/>
  <c r="G5" i="43"/>
  <c r="E5" i="43"/>
  <c r="T7" i="45" l="1"/>
  <c r="W7" i="45"/>
  <c r="I6" i="43"/>
  <c r="L6" i="43"/>
  <c r="K7" i="45"/>
  <c r="L10" i="45"/>
  <c r="L8" i="45" s="1"/>
  <c r="F6" i="43"/>
  <c r="L27" i="42"/>
  <c r="L26" i="42"/>
  <c r="L25" i="42"/>
  <c r="L24" i="42"/>
  <c r="L23" i="42"/>
  <c r="L22" i="42"/>
  <c r="L21" i="42"/>
  <c r="L20" i="42"/>
  <c r="L19" i="42"/>
  <c r="L18" i="42"/>
  <c r="L17" i="42"/>
  <c r="L16" i="42"/>
  <c r="L15" i="42"/>
  <c r="L14" i="42"/>
  <c r="L13" i="42"/>
  <c r="L12" i="42"/>
  <c r="L11" i="42"/>
  <c r="L10" i="42"/>
  <c r="L9" i="42"/>
  <c r="L8" i="42"/>
  <c r="L6" i="42" s="1"/>
  <c r="I27" i="42"/>
  <c r="I26" i="42"/>
  <c r="I25" i="42"/>
  <c r="I24" i="42"/>
  <c r="I23" i="42"/>
  <c r="I22" i="42"/>
  <c r="I21" i="42"/>
  <c r="I20" i="42"/>
  <c r="I19" i="42"/>
  <c r="I18" i="42"/>
  <c r="I17" i="42"/>
  <c r="I16" i="42"/>
  <c r="I15" i="42"/>
  <c r="I14" i="42"/>
  <c r="I13" i="42"/>
  <c r="I12" i="42"/>
  <c r="I11" i="42"/>
  <c r="I10" i="42"/>
  <c r="I9" i="42"/>
  <c r="I8" i="42"/>
  <c r="I6" i="42" s="1"/>
  <c r="F27" i="42"/>
  <c r="F26" i="42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P5" i="42"/>
  <c r="M5" i="42"/>
  <c r="K5" i="42"/>
  <c r="J5" i="42"/>
  <c r="H5" i="42"/>
  <c r="G5" i="42"/>
  <c r="E5" i="42"/>
  <c r="O27" i="31"/>
  <c r="O26" i="31"/>
  <c r="O25" i="31"/>
  <c r="O24" i="31"/>
  <c r="O23" i="31"/>
  <c r="O22" i="31"/>
  <c r="O21" i="31"/>
  <c r="O20" i="31"/>
  <c r="O19" i="31"/>
  <c r="O18" i="31"/>
  <c r="O17" i="31"/>
  <c r="O16" i="31"/>
  <c r="O15" i="31"/>
  <c r="O14" i="31"/>
  <c r="O13" i="31"/>
  <c r="O12" i="31"/>
  <c r="O11" i="31"/>
  <c r="O10" i="31"/>
  <c r="O9" i="31"/>
  <c r="O8" i="31"/>
  <c r="L27" i="31"/>
  <c r="L26" i="31"/>
  <c r="L25" i="31"/>
  <c r="L24" i="31"/>
  <c r="L23" i="31"/>
  <c r="L22" i="31"/>
  <c r="L21" i="31"/>
  <c r="L20" i="31"/>
  <c r="L19" i="31"/>
  <c r="L18" i="31"/>
  <c r="L17" i="31"/>
  <c r="L16" i="31"/>
  <c r="L15" i="31"/>
  <c r="L14" i="31"/>
  <c r="L13" i="31"/>
  <c r="L12" i="31"/>
  <c r="L11" i="31"/>
  <c r="L10" i="31"/>
  <c r="L9" i="31"/>
  <c r="L8" i="31"/>
  <c r="I27" i="31"/>
  <c r="I26" i="31"/>
  <c r="I25" i="31"/>
  <c r="I24" i="31"/>
  <c r="I23" i="31"/>
  <c r="I22" i="31"/>
  <c r="I21" i="31"/>
  <c r="I20" i="31"/>
  <c r="I19" i="31"/>
  <c r="I18" i="31"/>
  <c r="I17" i="31"/>
  <c r="I16" i="31"/>
  <c r="I15" i="31"/>
  <c r="I14" i="31"/>
  <c r="I13" i="31"/>
  <c r="I12" i="31"/>
  <c r="I11" i="31"/>
  <c r="I10" i="31"/>
  <c r="I9" i="31"/>
  <c r="I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N5" i="31"/>
  <c r="P5" i="31"/>
  <c r="M5" i="31"/>
  <c r="K5" i="31"/>
  <c r="J5" i="31"/>
  <c r="H5" i="31"/>
  <c r="G5" i="31"/>
  <c r="E5" i="31"/>
  <c r="F6" i="31" l="1"/>
  <c r="I6" i="31"/>
  <c r="B6" i="31" s="1"/>
  <c r="L6" i="31"/>
  <c r="O6" i="31"/>
  <c r="F6" i="42"/>
  <c r="O9" i="42"/>
  <c r="O10" i="42"/>
  <c r="O11" i="42"/>
  <c r="O12" i="42"/>
  <c r="O13" i="42"/>
  <c r="O14" i="42"/>
  <c r="O15" i="42"/>
  <c r="O16" i="42"/>
  <c r="O17" i="42"/>
  <c r="O18" i="42"/>
  <c r="O19" i="42"/>
  <c r="O20" i="42"/>
  <c r="O21" i="42"/>
  <c r="O22" i="42"/>
  <c r="O23" i="42"/>
  <c r="O24" i="42"/>
  <c r="O25" i="42"/>
  <c r="O26" i="42"/>
  <c r="O27" i="42"/>
  <c r="B5" i="44"/>
  <c r="O8" i="42" l="1"/>
  <c r="O6" i="42" s="1"/>
  <c r="B6" i="42" s="1"/>
  <c r="N5" i="42"/>
  <c r="B6" i="43"/>
  <c r="B5" i="43"/>
  <c r="B6" i="44"/>
  <c r="M9" i="41"/>
  <c r="J9" i="41"/>
  <c r="B5" i="42" l="1"/>
  <c r="B8" i="45" l="1"/>
  <c r="B7" i="45"/>
  <c r="B9" i="41" l="1"/>
  <c r="B8" i="41"/>
  <c r="B5" i="31" l="1"/>
</calcChain>
</file>

<file path=xl/sharedStrings.xml><?xml version="1.0" encoding="utf-8"?>
<sst xmlns="http://schemas.openxmlformats.org/spreadsheetml/2006/main" count="1393" uniqueCount="216">
  <si>
    <t>Excel Ignite Master Class</t>
  </si>
  <si>
    <t>3 Proven Skills to Reclaim 45 Min a Day</t>
  </si>
  <si>
    <r>
      <t xml:space="preserve">2. </t>
    </r>
    <r>
      <rPr>
        <b/>
        <u/>
        <sz val="13"/>
        <color rgb="FF636568"/>
        <rFont val="Calibri"/>
        <family val="2"/>
      </rPr>
      <t>S</t>
    </r>
    <r>
      <rPr>
        <sz val="13"/>
        <color rgb="FF636568"/>
        <rFont val="Calibri"/>
        <family val="2"/>
      </rPr>
      <t>yntax - Foundational building blocks for speaking the language of Excel formulas.</t>
    </r>
  </si>
  <si>
    <r>
      <t xml:space="preserve">3. </t>
    </r>
    <r>
      <rPr>
        <b/>
        <u/>
        <sz val="13"/>
        <color rgb="FF636568"/>
        <rFont val="Calibri"/>
        <family val="2"/>
      </rPr>
      <t>P</t>
    </r>
    <r>
      <rPr>
        <sz val="13"/>
        <color rgb="FF636568"/>
        <rFont val="Calibri"/>
        <family val="2"/>
      </rPr>
      <t>laceholders - Save formulas as you go with temporary values (e.g. "Blah").</t>
    </r>
  </si>
  <si>
    <r>
      <t xml:space="preserve">4. </t>
    </r>
    <r>
      <rPr>
        <b/>
        <u/>
        <sz val="13"/>
        <color rgb="FF636568"/>
        <rFont val="Calibri"/>
        <family val="2"/>
      </rPr>
      <t>H</t>
    </r>
    <r>
      <rPr>
        <sz val="13"/>
        <color rgb="FF636568"/>
        <rFont val="Calibri"/>
        <family val="2"/>
      </rPr>
      <t>elper Columns - Simplify calculations into bite-sized chunks using separate "Helper Columns."</t>
    </r>
  </si>
  <si>
    <r>
      <t xml:space="preserve">5. </t>
    </r>
    <r>
      <rPr>
        <b/>
        <u/>
        <sz val="13"/>
        <color rgb="FF636568"/>
        <rFont val="Calibri"/>
        <family val="2"/>
      </rPr>
      <t>H</t>
    </r>
    <r>
      <rPr>
        <sz val="13"/>
        <color rgb="FF636568"/>
        <rFont val="Calibri"/>
        <family val="2"/>
      </rPr>
      <t>elp - Learn any new function on your own using built-in Excel Help (F1 for PC or fn + F1 for MAC).</t>
    </r>
  </si>
  <si>
    <r>
      <rPr>
        <b/>
        <sz val="13"/>
        <color rgb="FF177390"/>
        <rFont val="Calibri"/>
        <family val="2"/>
      </rPr>
      <t>Memory Trick:</t>
    </r>
    <r>
      <rPr>
        <sz val="13"/>
        <color rgb="FF177390"/>
        <rFont val="Calibri"/>
        <family val="2"/>
      </rPr>
      <t xml:space="preserve"> FSPHH = "</t>
    </r>
    <r>
      <rPr>
        <b/>
        <u/>
        <sz val="13"/>
        <color rgb="FF177390"/>
        <rFont val="Calibri"/>
        <family val="2"/>
      </rPr>
      <t>F</t>
    </r>
    <r>
      <rPr>
        <sz val="13"/>
        <color rgb="FF177390"/>
        <rFont val="Calibri"/>
        <family val="2"/>
      </rPr>
      <t xml:space="preserve">ancy </t>
    </r>
    <r>
      <rPr>
        <b/>
        <u/>
        <sz val="13"/>
        <color rgb="FF177390"/>
        <rFont val="Calibri"/>
        <family val="2"/>
      </rPr>
      <t>S</t>
    </r>
    <r>
      <rPr>
        <sz val="13"/>
        <color rgb="FF177390"/>
        <rFont val="Calibri"/>
        <family val="2"/>
      </rPr>
      <t xml:space="preserve">tandard </t>
    </r>
    <r>
      <rPr>
        <b/>
        <u/>
        <sz val="13"/>
        <color rgb="FF177390"/>
        <rFont val="Calibri"/>
        <family val="2"/>
      </rPr>
      <t>P</t>
    </r>
    <r>
      <rPr>
        <sz val="13"/>
        <color rgb="FF177390"/>
        <rFont val="Calibri"/>
        <family val="2"/>
      </rPr>
      <t xml:space="preserve">ractice for </t>
    </r>
    <r>
      <rPr>
        <b/>
        <u/>
        <sz val="13"/>
        <color rgb="FF177390"/>
        <rFont val="Calibri"/>
        <family val="2"/>
      </rPr>
      <t>H</t>
    </r>
    <r>
      <rPr>
        <sz val="13"/>
        <color rgb="FF177390"/>
        <rFont val="Calibri"/>
        <family val="2"/>
      </rPr>
      <t xml:space="preserve">elping </t>
    </r>
    <r>
      <rPr>
        <b/>
        <u/>
        <sz val="13"/>
        <color rgb="FF177390"/>
        <rFont val="Calibri"/>
        <family val="2"/>
      </rPr>
      <t>H</t>
    </r>
    <r>
      <rPr>
        <sz val="13"/>
        <color rgb="FF177390"/>
        <rFont val="Calibri"/>
        <family val="2"/>
      </rPr>
      <t>ippos"</t>
    </r>
  </si>
  <si>
    <t>SESSION 03 EXERCISES: FORMULAS</t>
  </si>
  <si>
    <t>Five Foundational Formula Fundamentals:</t>
  </si>
  <si>
    <r>
      <t xml:space="preserve">1. </t>
    </r>
    <r>
      <rPr>
        <b/>
        <u/>
        <sz val="13"/>
        <color rgb="FF636568"/>
        <rFont val="Calibri"/>
        <family val="2"/>
      </rPr>
      <t>F</t>
    </r>
    <r>
      <rPr>
        <sz val="13"/>
        <color rgb="FF636568"/>
        <rFont val="Calibri"/>
        <family val="2"/>
      </rPr>
      <t>ormula Vs. Function - Family of all calculations vs. Friends with predefined calculations that serve a specific purpose.</t>
    </r>
  </si>
  <si>
    <t>Account ID</t>
  </si>
  <si>
    <t>Question #</t>
  </si>
  <si>
    <t>A1) Date &amp; Time Functions</t>
  </si>
  <si>
    <t>Fill in Empty Cells (Gray Borders) with Correct Formulas [HINT: Expand Hidden Columns for ANSWERS]</t>
  </si>
  <si>
    <t>Full Name</t>
  </si>
  <si>
    <t>Tammara Wardrip</t>
  </si>
  <si>
    <t>Cory Gibes</t>
  </si>
  <si>
    <t>Danica Bruschke</t>
  </si>
  <si>
    <t>Wilda Giguere</t>
  </si>
  <si>
    <t>Elvera Benimadho</t>
  </si>
  <si>
    <t>Carma Vanheusen</t>
  </si>
  <si>
    <t>Malinda Hochard</t>
  </si>
  <si>
    <t>Natalie Fern</t>
  </si>
  <si>
    <t>Lisha Centini</t>
  </si>
  <si>
    <t>Arlene Klusman</t>
  </si>
  <si>
    <t>Alease Buemi</t>
  </si>
  <si>
    <t>Louisa Cronauer</t>
  </si>
  <si>
    <t>Angella Cetta</t>
  </si>
  <si>
    <t>Cyndy Goldammer</t>
  </si>
  <si>
    <t>Rosio Cork</t>
  </si>
  <si>
    <t>Celeste Korando</t>
  </si>
  <si>
    <t>Twana Felger</t>
  </si>
  <si>
    <t>Estrella Samu</t>
  </si>
  <si>
    <t>Donte Kines</t>
  </si>
  <si>
    <t>Tiffiny Steffen</t>
  </si>
  <si>
    <t>Membership Start Date</t>
  </si>
  <si>
    <t>Start Year</t>
  </si>
  <si>
    <t>YEAR</t>
  </si>
  <si>
    <t>Start Year ANS</t>
  </si>
  <si>
    <t>ANSWER</t>
  </si>
  <si>
    <t>Answer Status</t>
  </si>
  <si>
    <t>Correct</t>
  </si>
  <si>
    <t>Wrong</t>
  </si>
  <si>
    <t>Start Month</t>
  </si>
  <si>
    <t>MONTH</t>
  </si>
  <si>
    <t>Start Month ANS</t>
  </si>
  <si>
    <t>Answer Status Q01</t>
  </si>
  <si>
    <t>Answer Status Q02</t>
  </si>
  <si>
    <t>Answer Status Q03</t>
  </si>
  <si>
    <t>DAY</t>
  </si>
  <si>
    <t>DATE</t>
  </si>
  <si>
    <t>Start Day</t>
  </si>
  <si>
    <t>3 Months After Start Date</t>
  </si>
  <si>
    <t>Start Day ANS</t>
  </si>
  <si>
    <t>Answer Status Q04</t>
  </si>
  <si>
    <t>3 Months After Start Date ANS</t>
  </si>
  <si>
    <t>% Attempted</t>
  </si>
  <si>
    <t>% Correct</t>
  </si>
  <si>
    <t>Membership Code</t>
  </si>
  <si>
    <t>IND-ADV-501</t>
  </si>
  <si>
    <t>COM-INT-301</t>
  </si>
  <si>
    <t>COM-LVL-100</t>
  </si>
  <si>
    <t>COM-LVL-750</t>
  </si>
  <si>
    <t>IND-LVL-001</t>
  </si>
  <si>
    <t>IND-LVL-RT1</t>
  </si>
  <si>
    <t>IND-LVL-X01</t>
  </si>
  <si>
    <t>COM-LVL-Z01</t>
  </si>
  <si>
    <t>COM-MID-201</t>
  </si>
  <si>
    <t>LEFT</t>
  </si>
  <si>
    <t>RIGHT</t>
  </si>
  <si>
    <t>MID</t>
  </si>
  <si>
    <t>First 3 Letters of Code</t>
  </si>
  <si>
    <t>IND</t>
  </si>
  <si>
    <t>COM</t>
  </si>
  <si>
    <t>Last 3 Letters of Code</t>
  </si>
  <si>
    <t>501</t>
  </si>
  <si>
    <t>301</t>
  </si>
  <si>
    <t>100</t>
  </si>
  <si>
    <t>750</t>
  </si>
  <si>
    <t>001</t>
  </si>
  <si>
    <t>RT1</t>
  </si>
  <si>
    <t>X01</t>
  </si>
  <si>
    <t>Z01</t>
  </si>
  <si>
    <t>201</t>
  </si>
  <si>
    <t>5th, 6th, and 7th Character of Code</t>
  </si>
  <si>
    <t>ADV</t>
  </si>
  <si>
    <t>INT</t>
  </si>
  <si>
    <t>LVL</t>
  </si>
  <si>
    <t>First 3 Letters of Code ANS</t>
  </si>
  <si>
    <t>Last 3 Letters of Code ANS</t>
  </si>
  <si>
    <t>5th, 6th, and 7th Character of Code ANS</t>
  </si>
  <si>
    <t>A3) Math Functions</t>
  </si>
  <si>
    <t>Membership Cost</t>
  </si>
  <si>
    <t>Payment 01</t>
  </si>
  <si>
    <t>Payment 02</t>
  </si>
  <si>
    <t>Payment 03</t>
  </si>
  <si>
    <t>Payment 04</t>
  </si>
  <si>
    <t>Pending</t>
  </si>
  <si>
    <t>SUM</t>
  </si>
  <si>
    <t>AVERAGE</t>
  </si>
  <si>
    <t>COUNT</t>
  </si>
  <si>
    <t>COUNTA</t>
  </si>
  <si>
    <t>Answer Status Q05</t>
  </si>
  <si>
    <t>Total of Payments</t>
  </si>
  <si>
    <t>Total of Payments ANS</t>
  </si>
  <si>
    <t>Average of Payments</t>
  </si>
  <si>
    <t>Average of Payments ANS</t>
  </si>
  <si>
    <t># of Payments</t>
  </si>
  <si>
    <t># of Payments ANS</t>
  </si>
  <si>
    <t># of Payments Completed or Pending</t>
  </si>
  <si>
    <t># of Payments Greater Than $100</t>
  </si>
  <si>
    <t># of Payments Completed or Pending ANS</t>
  </si>
  <si>
    <t># of Payments Greater Than $100 ANS</t>
  </si>
  <si>
    <t>COUNTIF</t>
  </si>
  <si>
    <t>Answer Status Q06</t>
  </si>
  <si>
    <t>B4) Logical Functions</t>
  </si>
  <si>
    <t>State</t>
  </si>
  <si>
    <t>NY</t>
  </si>
  <si>
    <t>CT</t>
  </si>
  <si>
    <t>NJ</t>
  </si>
  <si>
    <t>MA</t>
  </si>
  <si>
    <t>IN</t>
  </si>
  <si>
    <t>IL</t>
  </si>
  <si>
    <t>MD</t>
  </si>
  <si>
    <t>FL</t>
  </si>
  <si>
    <t>CA</t>
  </si>
  <si>
    <t>Membership Expiration Date</t>
  </si>
  <si>
    <t>IF</t>
  </si>
  <si>
    <t>AND</t>
  </si>
  <si>
    <t>OR</t>
  </si>
  <si>
    <t>State is "NY" (Y/N)</t>
  </si>
  <si>
    <t>Y</t>
  </si>
  <si>
    <t>N</t>
  </si>
  <si>
    <t>State is "NY" (Y/N) ANS</t>
  </si>
  <si>
    <t>Start Year is 2019 (Y/N)</t>
  </si>
  <si>
    <t>Start Year is 2019 (Y/N) ANS</t>
  </si>
  <si>
    <t>Has Exp Date (Y/N)</t>
  </si>
  <si>
    <t>Has Exp Date (Y/N) ANS</t>
  </si>
  <si>
    <t>Start Date is After 3/4/17 (Y/N)</t>
  </si>
  <si>
    <t>Start Date is After 3/4/17 (Y/N) ANS</t>
  </si>
  <si>
    <t>State is "NY" AND Start Year is 2019 (TRUE/FALSE)</t>
  </si>
  <si>
    <t>State is "NY" AND Start Year is 2019 (TRUE/FALSE) ANS</t>
  </si>
  <si>
    <t>State is "NY" OR Start Year is 2019 (TRUE/FALSE)</t>
  </si>
  <si>
    <t>State is "NY" OR Start Year is 2019 (TRUE/FALSE) ANS</t>
  </si>
  <si>
    <t>B5) Lookup Functions</t>
  </si>
  <si>
    <t>#</t>
  </si>
  <si>
    <t>VLOOKUP</t>
  </si>
  <si>
    <t>Full Name 02</t>
  </si>
  <si>
    <t>Col Num (MATCH)</t>
  </si>
  <si>
    <t>Membership Cost 02</t>
  </si>
  <si>
    <t>Lookup Tables</t>
  </si>
  <si>
    <t>ZIP CODE LOOKUP TABLE</t>
  </si>
  <si>
    <t>Zip Code</t>
  </si>
  <si>
    <t>10570</t>
  </si>
  <si>
    <t>06252</t>
  </si>
  <si>
    <t>08882</t>
  </si>
  <si>
    <t>02110</t>
  </si>
  <si>
    <t>46268</t>
  </si>
  <si>
    <t>60605</t>
  </si>
  <si>
    <t>07208</t>
  </si>
  <si>
    <t>01002</t>
  </si>
  <si>
    <t>20852</t>
  </si>
  <si>
    <t>33437</t>
  </si>
  <si>
    <t>07012</t>
  </si>
  <si>
    <t>33160</t>
  </si>
  <si>
    <t>07079</t>
  </si>
  <si>
    <t>10033</t>
  </si>
  <si>
    <t>08003</t>
  </si>
  <si>
    <t>07661</t>
  </si>
  <si>
    <t>90067</t>
  </si>
  <si>
    <t>33625</t>
  </si>
  <si>
    <t>10005</t>
  </si>
  <si>
    <t>City</t>
  </si>
  <si>
    <t>Pleasantville</t>
  </si>
  <si>
    <t>Woodbridge</t>
  </si>
  <si>
    <t>South River</t>
  </si>
  <si>
    <t>Boston</t>
  </si>
  <si>
    <t>Indianapolis</t>
  </si>
  <si>
    <t>Chicago</t>
  </si>
  <si>
    <t>Elizabeth</t>
  </si>
  <si>
    <t>Amherst</t>
  </si>
  <si>
    <t>Rockville</t>
  </si>
  <si>
    <t>Boynton Beach</t>
  </si>
  <si>
    <t>Clifton</t>
  </si>
  <si>
    <t>North Miami Beach</t>
  </si>
  <si>
    <t>South Orange</t>
  </si>
  <si>
    <t>New York</t>
  </si>
  <si>
    <t>Cherry Hill</t>
  </si>
  <si>
    <t>South River Edge</t>
  </si>
  <si>
    <t>Los Angeles</t>
  </si>
  <si>
    <t>Tampa</t>
  </si>
  <si>
    <t>ACCOUNT ID LOOKUP TABLE</t>
  </si>
  <si>
    <t>Header Name</t>
  </si>
  <si>
    <t>Full Name ANS</t>
  </si>
  <si>
    <t>Membership Cost ANS</t>
  </si>
  <si>
    <t>Full Name 02 ANS</t>
  </si>
  <si>
    <t>Membership Cost 02 ANS</t>
  </si>
  <si>
    <t>VLOOKUP &amp; MATCH (in 1 Formula)</t>
  </si>
  <si>
    <t>Full Name 03</t>
  </si>
  <si>
    <t>Full Name 03 ANS</t>
  </si>
  <si>
    <t>Membership Cost 03</t>
  </si>
  <si>
    <t>Membership Cost 03 ANS</t>
  </si>
  <si>
    <t>MATCH</t>
  </si>
  <si>
    <t>INDEX</t>
  </si>
  <si>
    <t>Answer Status Q07</t>
  </si>
  <si>
    <t>Answer Status Q08</t>
  </si>
  <si>
    <t>State ANS</t>
  </si>
  <si>
    <t>Account ID Row Num in Lookup Table</t>
  </si>
  <si>
    <t>Full Name 04</t>
  </si>
  <si>
    <t>Account ID Row Num in Lookup Table ANS</t>
  </si>
  <si>
    <t>Full Name 04 ANS</t>
  </si>
  <si>
    <t>Answer Status Q09</t>
  </si>
  <si>
    <t>Answer Status Q10</t>
  </si>
  <si>
    <t>City ANS</t>
  </si>
  <si>
    <t>INDEX &amp; MATCH (in 1 Formula)</t>
  </si>
  <si>
    <t>A2) Text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</si>
</sst>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"/>
    <numFmt numFmtId="165" formatCode="mm/dd/yy;@"/>
    <numFmt numFmtId="166" formatCode="&quot;$&quot;#,##0.00"/>
  </numFmts>
  <fonts count="31" x14ac:knownFonts="1">
    <font>
      <sz val="11"/>
      <color theme="1"/>
      <name val="Calibri"/>
      <family val="2"/>
    </font>
    <font>
      <sz val="11"/>
      <color theme="0" tint="-0.34998626667073579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rgb="FF7030A0"/>
      <name val="Calibri"/>
      <family val="2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color theme="1" tint="0.24994659260841701"/>
      <name val="Calibri"/>
      <family val="2"/>
      <scheme val="minor"/>
    </font>
    <font>
      <sz val="11"/>
      <color rgb="FF636568"/>
      <name val="Calibri"/>
      <family val="2"/>
    </font>
    <font>
      <sz val="36"/>
      <color rgb="FF636568"/>
      <name val="Calibri"/>
      <family val="2"/>
    </font>
    <font>
      <sz val="20"/>
      <color rgb="FF636568"/>
      <name val="Calibri"/>
      <family val="2"/>
    </font>
    <font>
      <sz val="16"/>
      <color rgb="FF636568"/>
      <name val="Calibri"/>
      <family val="2"/>
    </font>
    <font>
      <sz val="13"/>
      <color rgb="FF636568"/>
      <name val="Calibri"/>
      <family val="2"/>
    </font>
    <font>
      <b/>
      <sz val="16"/>
      <color rgb="FF636568"/>
      <name val="Calibri"/>
      <family val="2"/>
    </font>
    <font>
      <b/>
      <u/>
      <sz val="13"/>
      <color rgb="FF636568"/>
      <name val="Calibri"/>
      <family val="2"/>
    </font>
    <font>
      <sz val="13"/>
      <color rgb="FF177390"/>
      <name val="Calibri"/>
      <family val="2"/>
    </font>
    <font>
      <b/>
      <sz val="13"/>
      <color rgb="FF177390"/>
      <name val="Calibri"/>
      <family val="2"/>
    </font>
    <font>
      <b/>
      <u/>
      <sz val="13"/>
      <color rgb="FF177390"/>
      <name val="Calibri"/>
      <family val="2"/>
    </font>
    <font>
      <i/>
      <sz val="14"/>
      <color rgb="FF636568"/>
      <name val="Calibri"/>
      <family val="2"/>
    </font>
    <font>
      <b/>
      <sz val="11"/>
      <color theme="1"/>
      <name val="Calibri"/>
      <family val="2"/>
    </font>
    <font>
      <b/>
      <sz val="14"/>
      <color rgb="FF636568"/>
      <name val="Calibri"/>
      <family val="2"/>
    </font>
    <font>
      <sz val="11"/>
      <name val="Calibri"/>
      <family val="2"/>
    </font>
    <font>
      <b/>
      <i/>
      <sz val="11"/>
      <color theme="0"/>
      <name val="Calibri"/>
      <family val="2"/>
    </font>
    <font>
      <i/>
      <sz val="11"/>
      <color theme="1"/>
      <name val="Calibri"/>
      <family val="2"/>
    </font>
    <font>
      <sz val="8"/>
      <name val="Calibri"/>
      <family val="2"/>
    </font>
    <font>
      <sz val="14"/>
      <color rgb="FF636568"/>
      <name val="Calibri"/>
      <family val="2"/>
    </font>
    <font>
      <i/>
      <sz val="11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40B4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8E908F"/>
        <bgColor indexed="64"/>
      </patternFill>
    </fill>
    <fill>
      <patternFill patternType="solid">
        <fgColor rgb="FFFFD101"/>
        <bgColor indexed="64"/>
      </patternFill>
    </fill>
    <fill>
      <patternFill patternType="solid">
        <fgColor rgb="FFFFEB9C"/>
      </patternFill>
    </fill>
    <fill>
      <patternFill patternType="solid">
        <fgColor rgb="FF2297D4"/>
        <bgColor indexed="64"/>
      </patternFill>
    </fill>
    <fill>
      <patternFill patternType="solid">
        <fgColor rgb="FFEE332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6F6F5"/>
        <bgColor indexed="64"/>
      </patternFill>
    </fill>
    <fill>
      <patternFill patternType="solid">
        <fgColor rgb="FFEBFEF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17739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7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5"/>
      </bottom>
      <diagonal/>
    </border>
    <border>
      <left/>
      <right/>
      <top/>
      <bottom style="thin">
        <color theme="6"/>
      </bottom>
      <diagonal/>
    </border>
    <border>
      <left/>
      <right/>
      <top/>
      <bottom style="thin">
        <color theme="8"/>
      </bottom>
      <diagonal/>
    </border>
    <border>
      <left style="thin">
        <color theme="0" tint="-0.34998626667073579"/>
      </left>
      <right/>
      <top/>
      <bottom style="thin">
        <color theme="6"/>
      </bottom>
      <diagonal/>
    </border>
    <border>
      <left style="thin">
        <color theme="0" tint="-0.34998626667073579"/>
      </left>
      <right/>
      <top/>
      <bottom style="thin">
        <color theme="7"/>
      </bottom>
      <diagonal/>
    </border>
    <border>
      <left style="thin">
        <color theme="0" tint="-0.34998626667073579"/>
      </left>
      <right/>
      <top/>
      <bottom style="thin">
        <color theme="8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9"/>
      </bottom>
      <diagonal/>
    </border>
    <border>
      <left style="thin">
        <color theme="0" tint="-0.34998626667073579"/>
      </left>
      <right/>
      <top/>
      <bottom style="thin">
        <color theme="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9" fontId="9" fillId="0" borderId="0" applyFont="0" applyFill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5" fillId="0" borderId="1" applyNumberFormat="0" applyFill="0" applyAlignment="0">
      <protection locked="0"/>
    </xf>
    <xf numFmtId="0" fontId="3" fillId="0" borderId="0" applyNumberFormat="0" applyFill="0" applyBorder="0" applyAlignment="0"/>
    <xf numFmtId="0" fontId="11" fillId="0" borderId="0" applyNumberFormat="0" applyFill="0" applyBorder="0" applyAlignment="0"/>
    <xf numFmtId="0" fontId="1" fillId="0" borderId="0" applyNumberFormat="0" applyFill="0" applyBorder="0" applyAlignment="0"/>
    <xf numFmtId="164" fontId="4" fillId="0" borderId="0" applyNumberFormat="0" applyFill="0" applyBorder="0" applyAlignment="0" applyProtection="0">
      <alignment horizontal="right"/>
    </xf>
    <xf numFmtId="10" fontId="6" fillId="0" borderId="0" applyNumberFormat="0" applyFill="0" applyBorder="0" applyAlignment="0" applyProtection="0"/>
    <xf numFmtId="0" fontId="7" fillId="0" borderId="0" applyNumberFormat="0" applyFill="0" applyBorder="0" applyAlignment="0"/>
    <xf numFmtId="0" fontId="8" fillId="0" borderId="1" applyNumberFormat="0" applyFill="0" applyAlignment="0">
      <protection locked="0"/>
    </xf>
    <xf numFmtId="0" fontId="2" fillId="2" borderId="0" applyNumberFormat="0" applyBorder="0" applyAlignment="0"/>
    <xf numFmtId="0" fontId="2" fillId="9" borderId="0" applyNumberFormat="0" applyBorder="0" applyAlignment="0"/>
    <xf numFmtId="0" fontId="2" fillId="6" borderId="0" applyNumberFormat="0" applyBorder="0" applyAlignment="0"/>
    <xf numFmtId="0" fontId="2" fillId="3" borderId="0" applyNumberFormat="0" applyBorder="0" applyAlignment="0"/>
    <xf numFmtId="0" fontId="10" fillId="7" borderId="0" applyNumberFormat="0" applyBorder="0" applyAlignment="0"/>
    <xf numFmtId="0" fontId="2" fillId="10" borderId="0" applyNumberFormat="0" applyBorder="0" applyAlignment="0"/>
    <xf numFmtId="0" fontId="2" fillId="11" borderId="0" applyNumberFormat="0" applyBorder="0" applyAlignment="0"/>
  </cellStyleXfs>
  <cellXfs count="253">
    <xf numFmtId="0" fontId="0" fillId="0" borderId="0" xfId="0"/>
    <xf numFmtId="0" fontId="12" fillId="12" borderId="0" xfId="0" applyFont="1" applyFill="1"/>
    <xf numFmtId="0" fontId="13" fillId="12" borderId="0" xfId="0" applyFont="1" applyFill="1"/>
    <xf numFmtId="0" fontId="14" fillId="12" borderId="0" xfId="0" applyFont="1" applyFill="1"/>
    <xf numFmtId="0" fontId="15" fillId="12" borderId="0" xfId="0" applyFont="1" applyFill="1"/>
    <xf numFmtId="0" fontId="16" fillId="12" borderId="0" xfId="0" applyFont="1" applyFill="1"/>
    <xf numFmtId="0" fontId="17" fillId="12" borderId="0" xfId="0" applyFont="1" applyFill="1"/>
    <xf numFmtId="0" fontId="19" fillId="12" borderId="0" xfId="0" applyFont="1" applyFill="1"/>
    <xf numFmtId="0" fontId="0" fillId="12" borderId="0" xfId="0" applyFill="1"/>
    <xf numFmtId="0" fontId="22" fillId="12" borderId="0" xfId="0" applyFont="1" applyFill="1"/>
    <xf numFmtId="0" fontId="0" fillId="13" borderId="0" xfId="0" applyFill="1"/>
    <xf numFmtId="0" fontId="23" fillId="13" borderId="0" xfId="0" applyFont="1" applyFill="1"/>
    <xf numFmtId="0" fontId="24" fillId="12" borderId="0" xfId="0" applyFont="1" applyFill="1"/>
    <xf numFmtId="0" fontId="0" fillId="13" borderId="0" xfId="0" applyFill="1" applyAlignment="1">
      <alignment horizontal="right"/>
    </xf>
    <xf numFmtId="0" fontId="23" fillId="13" borderId="0" xfId="0" applyFont="1" applyFill="1" applyAlignment="1">
      <alignment horizontal="right"/>
    </xf>
    <xf numFmtId="0" fontId="15" fillId="12" borderId="0" xfId="0" applyFont="1" applyFill="1" applyAlignment="1">
      <alignment horizontal="left" indent="32"/>
    </xf>
    <xf numFmtId="0" fontId="22" fillId="12" borderId="0" xfId="0" applyFont="1" applyFill="1" applyAlignment="1">
      <alignment horizontal="left" indent="32"/>
    </xf>
    <xf numFmtId="0" fontId="0" fillId="13" borderId="0" xfId="0" applyFill="1" applyAlignment="1">
      <alignment horizontal="center"/>
    </xf>
    <xf numFmtId="0" fontId="25" fillId="0" borderId="0" xfId="0" applyFont="1" applyAlignment="1">
      <alignment horizontal="left"/>
    </xf>
    <xf numFmtId="165" fontId="25" fillId="0" borderId="0" xfId="0" applyNumberFormat="1" applyFont="1" applyAlignment="1">
      <alignment horizontal="left"/>
    </xf>
    <xf numFmtId="0" fontId="25" fillId="15" borderId="0" xfId="0" applyFont="1" applyFill="1" applyAlignment="1">
      <alignment horizontal="left"/>
    </xf>
    <xf numFmtId="165" fontId="25" fillId="15" borderId="0" xfId="0" applyNumberFormat="1" applyFont="1" applyFill="1" applyAlignment="1">
      <alignment horizontal="left"/>
    </xf>
    <xf numFmtId="0" fontId="25" fillId="0" borderId="7" xfId="0" applyFont="1" applyBorder="1" applyAlignment="1">
      <alignment horizontal="left"/>
    </xf>
    <xf numFmtId="165" fontId="25" fillId="0" borderId="7" xfId="0" applyNumberFormat="1" applyFont="1" applyBorder="1" applyAlignment="1">
      <alignment horizontal="left"/>
    </xf>
    <xf numFmtId="0" fontId="26" fillId="2" borderId="0" xfId="13" applyFont="1" applyAlignment="1">
      <alignment horizontal="right"/>
    </xf>
    <xf numFmtId="0" fontId="0" fillId="0" borderId="0" xfId="0" applyAlignment="1">
      <alignment horizontal="center" wrapText="1"/>
    </xf>
    <xf numFmtId="0" fontId="5" fillId="0" borderId="1" xfId="5" applyAlignment="1">
      <alignment horizontal="center"/>
      <protection locked="0"/>
    </xf>
    <xf numFmtId="0" fontId="5" fillId="0" borderId="8" xfId="5" applyBorder="1" applyAlignment="1">
      <alignment horizontal="right"/>
      <protection locked="0"/>
    </xf>
    <xf numFmtId="0" fontId="0" fillId="13" borderId="4" xfId="0" applyFill="1" applyBorder="1" applyAlignment="1">
      <alignment horizontal="center"/>
    </xf>
    <xf numFmtId="0" fontId="0" fillId="13" borderId="4" xfId="0" applyFill="1" applyBorder="1" applyAlignment="1">
      <alignment horizontal="right"/>
    </xf>
    <xf numFmtId="9" fontId="4" fillId="13" borderId="0" xfId="9" applyNumberFormat="1" applyFill="1" applyAlignment="1">
      <alignment horizontal="center"/>
    </xf>
    <xf numFmtId="0" fontId="0" fillId="13" borderId="4" xfId="0" applyFill="1" applyBorder="1" applyAlignment="1">
      <alignment horizontal="left"/>
    </xf>
    <xf numFmtId="0" fontId="26" fillId="2" borderId="0" xfId="13" applyFont="1" applyAlignment="1">
      <alignment horizontal="left"/>
    </xf>
    <xf numFmtId="165" fontId="5" fillId="0" borderId="8" xfId="5" applyNumberFormat="1" applyBorder="1" applyAlignment="1">
      <alignment horizontal="left"/>
      <protection locked="0"/>
    </xf>
    <xf numFmtId="0" fontId="23" fillId="13" borderId="6" xfId="0" applyFont="1" applyFill="1" applyBorder="1"/>
    <xf numFmtId="0" fontId="1" fillId="13" borderId="4" xfId="8" applyFill="1" applyBorder="1" applyAlignment="1">
      <alignment horizontal="center"/>
    </xf>
    <xf numFmtId="0" fontId="1" fillId="13" borderId="0" xfId="8" applyFill="1" applyBorder="1" applyAlignment="1">
      <alignment horizontal="center"/>
    </xf>
    <xf numFmtId="9" fontId="4" fillId="13" borderId="3" xfId="9" applyNumberFormat="1" applyFill="1" applyBorder="1" applyAlignment="1">
      <alignment horizontal="center"/>
    </xf>
    <xf numFmtId="0" fontId="5" fillId="0" borderId="8" xfId="5" applyBorder="1" applyAlignment="1">
      <alignment horizontal="left"/>
      <protection locked="0"/>
    </xf>
    <xf numFmtId="0" fontId="15" fillId="12" borderId="0" xfId="0" applyFont="1" applyFill="1" applyAlignment="1">
      <alignment horizontal="left" indent="33"/>
    </xf>
    <xf numFmtId="0" fontId="22" fillId="12" borderId="0" xfId="0" applyFont="1" applyFill="1" applyAlignment="1">
      <alignment horizontal="left" indent="33"/>
    </xf>
    <xf numFmtId="0" fontId="23" fillId="13" borderId="0" xfId="0" applyFont="1" applyFill="1" applyBorder="1"/>
    <xf numFmtId="0" fontId="15" fillId="12" borderId="0" xfId="0" applyFont="1" applyFill="1" applyAlignment="1">
      <alignment horizontal="left" indent="36"/>
    </xf>
    <xf numFmtId="0" fontId="22" fillId="12" borderId="0" xfId="0" applyFont="1" applyFill="1" applyAlignment="1">
      <alignment horizontal="left" indent="36"/>
    </xf>
    <xf numFmtId="0" fontId="26" fillId="2" borderId="0" xfId="13" applyFont="1" applyAlignment="1">
      <alignment horizontal="center"/>
    </xf>
    <xf numFmtId="14" fontId="2" fillId="16" borderId="3" xfId="0" applyNumberFormat="1" applyFont="1" applyFill="1" applyBorder="1" applyAlignment="1">
      <alignment horizontal="center"/>
    </xf>
    <xf numFmtId="0" fontId="29" fillId="12" borderId="0" xfId="0" applyFont="1" applyFill="1" applyAlignment="1">
      <alignment horizontal="left"/>
    </xf>
    <xf numFmtId="0" fontId="15" fillId="12" borderId="0" xfId="0" applyFont="1" applyFill="1" applyAlignment="1">
      <alignment horizontal="left" indent="17"/>
    </xf>
    <xf numFmtId="0" fontId="22" fillId="12" borderId="0" xfId="0" applyFont="1" applyFill="1" applyAlignment="1">
      <alignment horizontal="left" indent="17"/>
    </xf>
    <xf numFmtId="0" fontId="27" fillId="13" borderId="0" xfId="0" applyFont="1" applyFill="1"/>
    <xf numFmtId="0" fontId="8" fillId="0" borderId="1" xfId="12" applyNumberFormat="1" applyFill="1" applyAlignment="1">
      <alignment horizontal="center"/>
      <protection locked="0"/>
    </xf>
    <xf numFmtId="0" fontId="2" fillId="16" borderId="3" xfId="0" applyFont="1" applyFill="1" applyBorder="1" applyAlignment="1">
      <alignment horizontal="center"/>
    </xf>
    <xf numFmtId="0" fontId="0" fillId="13" borderId="0" xfId="0" applyFill="1" applyBorder="1"/>
    <xf numFmtId="0" fontId="26" fillId="2" borderId="0" xfId="13" applyFont="1" applyBorder="1" applyAlignment="1">
      <alignment horizontal="right"/>
    </xf>
    <xf numFmtId="0" fontId="0" fillId="13" borderId="4" xfId="0" applyFill="1" applyBorder="1"/>
    <xf numFmtId="0" fontId="0" fillId="13" borderId="0" xfId="0" applyFill="1" applyBorder="1" applyAlignment="1">
      <alignment horizontal="center"/>
    </xf>
    <xf numFmtId="0" fontId="2" fillId="2" borderId="0" xfId="13"/>
    <xf numFmtId="0" fontId="1" fillId="13" borderId="10" xfId="8" applyFill="1" applyBorder="1" applyAlignment="1">
      <alignment horizontal="center"/>
    </xf>
    <xf numFmtId="0" fontId="2" fillId="17" borderId="0" xfId="0" applyFont="1" applyFill="1" applyBorder="1" applyAlignment="1">
      <alignment wrapText="1"/>
    </xf>
    <xf numFmtId="0" fontId="2" fillId="17" borderId="4" xfId="0" applyFont="1" applyFill="1" applyBorder="1" applyAlignment="1">
      <alignment horizontal="right" wrapText="1"/>
    </xf>
    <xf numFmtId="0" fontId="26" fillId="6" borderId="0" xfId="15" applyFont="1" applyFill="1" applyBorder="1" applyAlignment="1">
      <alignment horizontal="center" wrapText="1"/>
    </xf>
    <xf numFmtId="0" fontId="26" fillId="2" borderId="0" xfId="13" applyFont="1" applyFill="1" applyBorder="1" applyAlignment="1">
      <alignment horizontal="right" wrapText="1"/>
    </xf>
    <xf numFmtId="0" fontId="2" fillId="17" borderId="4" xfId="0" applyFont="1" applyFill="1" applyBorder="1" applyAlignment="1">
      <alignment horizontal="left" wrapText="1"/>
    </xf>
    <xf numFmtId="0" fontId="26" fillId="2" borderId="0" xfId="13" applyFont="1" applyFill="1" applyBorder="1" applyAlignment="1">
      <alignment horizontal="left" wrapText="1"/>
    </xf>
    <xf numFmtId="0" fontId="25" fillId="18" borderId="12" xfId="0" applyFont="1" applyFill="1" applyBorder="1" applyAlignment="1">
      <alignment horizontal="left"/>
    </xf>
    <xf numFmtId="165" fontId="25" fillId="18" borderId="12" xfId="0" applyNumberFormat="1" applyFont="1" applyFill="1" applyBorder="1" applyAlignment="1">
      <alignment horizontal="left"/>
    </xf>
    <xf numFmtId="0" fontId="5" fillId="18" borderId="13" xfId="5" applyFont="1" applyFill="1" applyBorder="1" applyAlignment="1">
      <alignment horizontal="right"/>
      <protection locked="0"/>
    </xf>
    <xf numFmtId="0" fontId="30" fillId="18" borderId="14" xfId="0" applyFont="1" applyFill="1" applyBorder="1" applyAlignment="1">
      <alignment horizontal="center"/>
    </xf>
    <xf numFmtId="0" fontId="4" fillId="18" borderId="12" xfId="9" applyNumberFormat="1" applyFont="1" applyFill="1" applyBorder="1" applyAlignment="1">
      <alignment horizontal="right"/>
    </xf>
    <xf numFmtId="0" fontId="4" fillId="18" borderId="12" xfId="9" applyNumberFormat="1" applyFont="1" applyFill="1" applyBorder="1" applyAlignment="1"/>
    <xf numFmtId="165" fontId="5" fillId="18" borderId="13" xfId="5" applyNumberFormat="1" applyFont="1" applyFill="1" applyBorder="1" applyAlignment="1">
      <alignment horizontal="left"/>
      <protection locked="0"/>
    </xf>
    <xf numFmtId="165" fontId="4" fillId="18" borderId="12" xfId="9" applyNumberFormat="1" applyFont="1" applyFill="1" applyBorder="1" applyAlignment="1">
      <alignment horizontal="left"/>
    </xf>
    <xf numFmtId="0" fontId="5" fillId="0" borderId="15" xfId="5" applyFont="1" applyBorder="1" applyAlignment="1">
      <alignment horizontal="right"/>
      <protection locked="0"/>
    </xf>
    <xf numFmtId="0" fontId="30" fillId="0" borderId="16" xfId="0" applyFont="1" applyBorder="1" applyAlignment="1">
      <alignment horizontal="center"/>
    </xf>
    <xf numFmtId="0" fontId="4" fillId="0" borderId="0" xfId="9" applyNumberFormat="1" applyFont="1" applyAlignment="1">
      <alignment horizontal="right"/>
    </xf>
    <xf numFmtId="0" fontId="4" fillId="0" borderId="0" xfId="9" applyNumberFormat="1" applyFont="1" applyAlignment="1"/>
    <xf numFmtId="165" fontId="5" fillId="0" borderId="15" xfId="5" applyNumberFormat="1" applyFont="1" applyBorder="1" applyAlignment="1">
      <alignment horizontal="left"/>
      <protection locked="0"/>
    </xf>
    <xf numFmtId="165" fontId="4" fillId="0" borderId="0" xfId="9" applyNumberFormat="1" applyFont="1" applyAlignment="1">
      <alignment horizontal="left"/>
    </xf>
    <xf numFmtId="0" fontId="25" fillId="18" borderId="0" xfId="0" applyFont="1" applyFill="1" applyAlignment="1">
      <alignment horizontal="left"/>
    </xf>
    <xf numFmtId="165" fontId="25" fillId="18" borderId="0" xfId="0" applyNumberFormat="1" applyFont="1" applyFill="1" applyAlignment="1">
      <alignment horizontal="left"/>
    </xf>
    <xf numFmtId="0" fontId="5" fillId="18" borderId="15" xfId="5" applyFont="1" applyFill="1" applyBorder="1" applyAlignment="1">
      <alignment horizontal="right"/>
      <protection locked="0"/>
    </xf>
    <xf numFmtId="0" fontId="30" fillId="18" borderId="16" xfId="0" applyFont="1" applyFill="1" applyBorder="1" applyAlignment="1">
      <alignment horizontal="center"/>
    </xf>
    <xf numFmtId="0" fontId="4" fillId="18" borderId="0" xfId="9" applyNumberFormat="1" applyFont="1" applyFill="1" applyAlignment="1">
      <alignment horizontal="right"/>
    </xf>
    <xf numFmtId="0" fontId="4" fillId="18" borderId="0" xfId="9" applyNumberFormat="1" applyFont="1" applyFill="1" applyAlignment="1"/>
    <xf numFmtId="165" fontId="5" fillId="18" borderId="15" xfId="5" applyNumberFormat="1" applyFont="1" applyFill="1" applyBorder="1" applyAlignment="1">
      <alignment horizontal="left"/>
      <protection locked="0"/>
    </xf>
    <xf numFmtId="165" fontId="4" fillId="18" borderId="0" xfId="9" applyNumberFormat="1" applyFont="1" applyFill="1" applyAlignment="1">
      <alignment horizontal="left"/>
    </xf>
    <xf numFmtId="0" fontId="25" fillId="0" borderId="11" xfId="0" applyFont="1" applyBorder="1" applyAlignment="1">
      <alignment horizontal="left"/>
    </xf>
    <xf numFmtId="165" fontId="25" fillId="0" borderId="11" xfId="0" applyNumberFormat="1" applyFont="1" applyBorder="1" applyAlignment="1">
      <alignment horizontal="left"/>
    </xf>
    <xf numFmtId="0" fontId="5" fillId="0" borderId="17" xfId="5" applyFont="1" applyBorder="1" applyAlignment="1">
      <alignment horizontal="right"/>
      <protection locked="0"/>
    </xf>
    <xf numFmtId="0" fontId="30" fillId="0" borderId="18" xfId="0" applyFont="1" applyBorder="1" applyAlignment="1">
      <alignment horizontal="center"/>
    </xf>
    <xf numFmtId="0" fontId="4" fillId="0" borderId="11" xfId="9" applyNumberFormat="1" applyFont="1" applyBorder="1" applyAlignment="1">
      <alignment horizontal="right"/>
    </xf>
    <xf numFmtId="0" fontId="4" fillId="0" borderId="11" xfId="9" applyNumberFormat="1" applyFont="1" applyBorder="1" applyAlignment="1"/>
    <xf numFmtId="165" fontId="5" fillId="0" borderId="17" xfId="5" applyNumberFormat="1" applyFont="1" applyBorder="1" applyAlignment="1">
      <alignment horizontal="left"/>
      <protection locked="0"/>
    </xf>
    <xf numFmtId="165" fontId="4" fillId="0" borderId="11" xfId="9" applyNumberFormat="1" applyFont="1" applyBorder="1" applyAlignment="1">
      <alignment horizontal="left"/>
    </xf>
    <xf numFmtId="0" fontId="25" fillId="18" borderId="0" xfId="0" applyFont="1" applyFill="1" applyBorder="1" applyAlignment="1">
      <alignment horizontal="left"/>
    </xf>
    <xf numFmtId="165" fontId="25" fillId="18" borderId="0" xfId="0" applyNumberFormat="1" applyFont="1" applyFill="1" applyBorder="1" applyAlignment="1">
      <alignment horizontal="left"/>
    </xf>
    <xf numFmtId="0" fontId="4" fillId="18" borderId="0" xfId="9" applyNumberFormat="1" applyFont="1" applyFill="1" applyBorder="1" applyAlignment="1">
      <alignment horizontal="right"/>
    </xf>
    <xf numFmtId="0" fontId="4" fillId="18" borderId="0" xfId="9" applyNumberFormat="1" applyFont="1" applyFill="1" applyBorder="1" applyAlignment="1"/>
    <xf numFmtId="165" fontId="4" fillId="18" borderId="0" xfId="9" applyNumberFormat="1" applyFont="1" applyFill="1" applyBorder="1" applyAlignment="1">
      <alignment horizontal="left"/>
    </xf>
    <xf numFmtId="0" fontId="2" fillId="17" borderId="2" xfId="0" applyFont="1" applyFill="1" applyBorder="1" applyAlignment="1">
      <alignment wrapText="1"/>
    </xf>
    <xf numFmtId="0" fontId="2" fillId="17" borderId="5" xfId="0" applyFont="1" applyFill="1" applyBorder="1" applyAlignment="1">
      <alignment horizontal="right" wrapText="1"/>
    </xf>
    <xf numFmtId="0" fontId="26" fillId="6" borderId="2" xfId="15" applyFont="1" applyFill="1" applyBorder="1" applyAlignment="1">
      <alignment horizontal="center" wrapText="1"/>
    </xf>
    <xf numFmtId="0" fontId="26" fillId="2" borderId="2" xfId="13" applyFont="1" applyFill="1" applyBorder="1" applyAlignment="1">
      <alignment horizontal="right" wrapText="1"/>
    </xf>
    <xf numFmtId="0" fontId="2" fillId="17" borderId="5" xfId="0" applyFont="1" applyFill="1" applyBorder="1" applyAlignment="1">
      <alignment horizontal="left" wrapText="1"/>
    </xf>
    <xf numFmtId="0" fontId="26" fillId="2" borderId="2" xfId="13" applyFont="1" applyFill="1" applyBorder="1" applyAlignment="1">
      <alignment horizontal="left" wrapText="1"/>
    </xf>
    <xf numFmtId="0" fontId="5" fillId="18" borderId="8" xfId="5" applyFill="1" applyBorder="1" applyAlignment="1">
      <alignment horizontal="right"/>
      <protection locked="0"/>
    </xf>
    <xf numFmtId="0" fontId="5" fillId="18" borderId="9" xfId="5" applyFill="1" applyBorder="1" applyAlignment="1">
      <alignment horizontal="right"/>
      <protection locked="0"/>
    </xf>
    <xf numFmtId="165" fontId="5" fillId="18" borderId="8" xfId="5" applyNumberFormat="1" applyFill="1" applyBorder="1" applyAlignment="1">
      <alignment horizontal="left"/>
      <protection locked="0"/>
    </xf>
    <xf numFmtId="165" fontId="5" fillId="18" borderId="9" xfId="5" applyNumberFormat="1" applyFill="1" applyBorder="1" applyAlignment="1">
      <alignment horizontal="left"/>
      <protection locked="0"/>
    </xf>
    <xf numFmtId="0" fontId="4" fillId="0" borderId="0" xfId="9" applyNumberFormat="1" applyFont="1" applyAlignment="1">
      <alignment horizontal="left"/>
    </xf>
    <xf numFmtId="0" fontId="25" fillId="20" borderId="0" xfId="0" applyFont="1" applyFill="1" applyAlignment="1">
      <alignment horizontal="left"/>
    </xf>
    <xf numFmtId="165" fontId="25" fillId="20" borderId="0" xfId="0" applyNumberFormat="1" applyFont="1" applyFill="1" applyAlignment="1">
      <alignment horizontal="left"/>
    </xf>
    <xf numFmtId="0" fontId="30" fillId="20" borderId="16" xfId="0" applyFont="1" applyFill="1" applyBorder="1" applyAlignment="1">
      <alignment horizontal="center"/>
    </xf>
    <xf numFmtId="0" fontId="4" fillId="20" borderId="0" xfId="9" applyNumberFormat="1" applyFont="1" applyFill="1" applyAlignment="1">
      <alignment horizontal="left"/>
    </xf>
    <xf numFmtId="0" fontId="25" fillId="0" borderId="19" xfId="0" applyFont="1" applyBorder="1" applyAlignment="1">
      <alignment horizontal="left"/>
    </xf>
    <xf numFmtId="165" fontId="25" fillId="0" borderId="19" xfId="0" applyNumberFormat="1" applyFont="1" applyBorder="1" applyAlignment="1">
      <alignment horizontal="left"/>
    </xf>
    <xf numFmtId="0" fontId="30" fillId="0" borderId="21" xfId="0" applyFont="1" applyBorder="1" applyAlignment="1">
      <alignment horizontal="center"/>
    </xf>
    <xf numFmtId="0" fontId="4" fillId="0" borderId="19" xfId="9" applyNumberFormat="1" applyFont="1" applyBorder="1" applyAlignment="1">
      <alignment horizontal="left"/>
    </xf>
    <xf numFmtId="166" fontId="25" fillId="0" borderId="0" xfId="0" applyNumberFormat="1" applyFont="1" applyAlignment="1">
      <alignment horizontal="right"/>
    </xf>
    <xf numFmtId="166" fontId="4" fillId="0" borderId="0" xfId="9" applyNumberFormat="1" applyFont="1" applyAlignment="1">
      <alignment horizontal="right"/>
    </xf>
    <xf numFmtId="166" fontId="4" fillId="0" borderId="0" xfId="9" applyNumberFormat="1" applyFont="1" applyAlignment="1"/>
    <xf numFmtId="3" fontId="4" fillId="0" borderId="0" xfId="9" applyNumberFormat="1" applyFont="1" applyAlignment="1">
      <alignment horizontal="right"/>
    </xf>
    <xf numFmtId="0" fontId="30" fillId="0" borderId="16" xfId="0" applyNumberFormat="1" applyFont="1" applyBorder="1" applyAlignment="1">
      <alignment horizontal="center"/>
    </xf>
    <xf numFmtId="166" fontId="25" fillId="15" borderId="0" xfId="0" applyNumberFormat="1" applyFont="1" applyFill="1" applyAlignment="1">
      <alignment horizontal="right"/>
    </xf>
    <xf numFmtId="0" fontId="30" fillId="15" borderId="16" xfId="0" applyFont="1" applyFill="1" applyBorder="1" applyAlignment="1">
      <alignment horizontal="center"/>
    </xf>
    <xf numFmtId="166" fontId="4" fillId="15" borderId="0" xfId="9" applyNumberFormat="1" applyFont="1" applyFill="1" applyAlignment="1">
      <alignment horizontal="right"/>
    </xf>
    <xf numFmtId="166" fontId="4" fillId="15" borderId="0" xfId="9" applyNumberFormat="1" applyFont="1" applyFill="1" applyAlignment="1"/>
    <xf numFmtId="0" fontId="4" fillId="15" borderId="0" xfId="9" applyNumberFormat="1" applyFont="1" applyFill="1" applyAlignment="1"/>
    <xf numFmtId="3" fontId="4" fillId="15" borderId="0" xfId="9" applyNumberFormat="1" applyFont="1" applyFill="1" applyAlignment="1">
      <alignment horizontal="right"/>
    </xf>
    <xf numFmtId="0" fontId="30" fillId="15" borderId="16" xfId="0" applyNumberFormat="1" applyFont="1" applyFill="1" applyBorder="1" applyAlignment="1">
      <alignment horizontal="center"/>
    </xf>
    <xf numFmtId="166" fontId="25" fillId="0" borderId="7" xfId="0" applyNumberFormat="1" applyFont="1" applyBorder="1" applyAlignment="1">
      <alignment horizontal="right"/>
    </xf>
    <xf numFmtId="0" fontId="30" fillId="0" borderId="22" xfId="0" applyFont="1" applyBorder="1" applyAlignment="1">
      <alignment horizontal="center"/>
    </xf>
    <xf numFmtId="166" fontId="4" fillId="0" borderId="7" xfId="9" applyNumberFormat="1" applyFont="1" applyBorder="1" applyAlignment="1">
      <alignment horizontal="right"/>
    </xf>
    <xf numFmtId="166" fontId="4" fillId="0" borderId="7" xfId="9" applyNumberFormat="1" applyFont="1" applyBorder="1" applyAlignment="1"/>
    <xf numFmtId="0" fontId="4" fillId="0" borderId="7" xfId="9" applyNumberFormat="1" applyFont="1" applyBorder="1" applyAlignment="1"/>
    <xf numFmtId="3" fontId="4" fillId="0" borderId="7" xfId="9" applyNumberFormat="1" applyFont="1" applyBorder="1" applyAlignment="1">
      <alignment horizontal="right"/>
    </xf>
    <xf numFmtId="0" fontId="30" fillId="0" borderId="22" xfId="0" applyNumberFormat="1" applyFont="1" applyBorder="1" applyAlignment="1">
      <alignment horizontal="center"/>
    </xf>
    <xf numFmtId="0" fontId="25" fillId="0" borderId="0" xfId="0" applyNumberFormat="1" applyFont="1" applyAlignment="1">
      <alignment horizontal="left"/>
    </xf>
    <xf numFmtId="0" fontId="4" fillId="0" borderId="0" xfId="9" applyNumberFormat="1" applyFont="1" applyAlignment="1">
      <alignment horizontal="center"/>
    </xf>
    <xf numFmtId="0" fontId="25" fillId="22" borderId="0" xfId="0" applyFont="1" applyFill="1" applyAlignment="1">
      <alignment horizontal="left"/>
    </xf>
    <xf numFmtId="165" fontId="25" fillId="22" borderId="0" xfId="0" applyNumberFormat="1" applyFont="1" applyFill="1" applyAlignment="1">
      <alignment horizontal="left"/>
    </xf>
    <xf numFmtId="0" fontId="25" fillId="22" borderId="0" xfId="0" applyNumberFormat="1" applyFont="1" applyFill="1" applyAlignment="1">
      <alignment horizontal="left"/>
    </xf>
    <xf numFmtId="0" fontId="30" fillId="22" borderId="16" xfId="0" applyFont="1" applyFill="1" applyBorder="1" applyAlignment="1">
      <alignment horizontal="center"/>
    </xf>
    <xf numFmtId="0" fontId="4" fillId="22" borderId="0" xfId="9" applyNumberFormat="1" applyFont="1" applyFill="1" applyAlignment="1">
      <alignment horizontal="center"/>
    </xf>
    <xf numFmtId="0" fontId="30" fillId="22" borderId="16" xfId="0" applyNumberFormat="1" applyFont="1" applyFill="1" applyBorder="1" applyAlignment="1">
      <alignment horizontal="center"/>
    </xf>
    <xf numFmtId="0" fontId="25" fillId="0" borderId="20" xfId="0" applyFont="1" applyBorder="1" applyAlignment="1">
      <alignment horizontal="left"/>
    </xf>
    <xf numFmtId="165" fontId="25" fillId="0" borderId="20" xfId="0" applyNumberFormat="1" applyFont="1" applyBorder="1" applyAlignment="1">
      <alignment horizontal="left"/>
    </xf>
    <xf numFmtId="0" fontId="25" fillId="0" borderId="20" xfId="0" applyNumberFormat="1" applyFont="1" applyBorder="1" applyAlignment="1">
      <alignment horizontal="left"/>
    </xf>
    <xf numFmtId="0" fontId="30" fillId="0" borderId="23" xfId="0" applyFont="1" applyBorder="1" applyAlignment="1">
      <alignment horizontal="center"/>
    </xf>
    <xf numFmtId="0" fontId="4" fillId="0" borderId="20" xfId="9" applyNumberFormat="1" applyFont="1" applyBorder="1" applyAlignment="1">
      <alignment horizontal="center"/>
    </xf>
    <xf numFmtId="0" fontId="30" fillId="0" borderId="23" xfId="0" applyNumberFormat="1" applyFont="1" applyBorder="1" applyAlignment="1">
      <alignment horizontal="center"/>
    </xf>
    <xf numFmtId="49" fontId="25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49" fontId="25" fillId="0" borderId="0" xfId="0" applyNumberFormat="1" applyFont="1"/>
    <xf numFmtId="0" fontId="4" fillId="0" borderId="0" xfId="9" applyNumberFormat="1" applyFont="1" applyBorder="1" applyAlignment="1"/>
    <xf numFmtId="0" fontId="25" fillId="24" borderId="0" xfId="0" applyFont="1" applyFill="1" applyAlignment="1">
      <alignment horizontal="left"/>
    </xf>
    <xf numFmtId="49" fontId="25" fillId="24" borderId="0" xfId="0" applyNumberFormat="1" applyFont="1" applyFill="1" applyAlignment="1">
      <alignment horizontal="left"/>
    </xf>
    <xf numFmtId="0" fontId="30" fillId="24" borderId="16" xfId="0" applyFont="1" applyFill="1" applyBorder="1" applyAlignment="1">
      <alignment horizontal="center"/>
    </xf>
    <xf numFmtId="0" fontId="4" fillId="24" borderId="0" xfId="9" applyNumberFormat="1" applyFont="1" applyFill="1" applyAlignment="1">
      <alignment horizontal="left"/>
    </xf>
    <xf numFmtId="166" fontId="4" fillId="24" borderId="0" xfId="9" applyNumberFormat="1" applyFont="1" applyFill="1" applyAlignment="1">
      <alignment horizontal="right"/>
    </xf>
    <xf numFmtId="0" fontId="30" fillId="24" borderId="16" xfId="0" applyNumberFormat="1" applyFont="1" applyFill="1" applyBorder="1" applyAlignment="1">
      <alignment horizontal="center"/>
    </xf>
    <xf numFmtId="0" fontId="30" fillId="24" borderId="0" xfId="0" applyFont="1" applyFill="1" applyAlignment="1">
      <alignment horizontal="center"/>
    </xf>
    <xf numFmtId="49" fontId="25" fillId="24" borderId="0" xfId="0" applyNumberFormat="1" applyFont="1" applyFill="1"/>
    <xf numFmtId="0" fontId="4" fillId="24" borderId="0" xfId="9" applyNumberFormat="1" applyFont="1" applyFill="1" applyBorder="1" applyAlignment="1"/>
    <xf numFmtId="0" fontId="4" fillId="24" borderId="0" xfId="9" applyNumberFormat="1" applyFont="1" applyFill="1" applyAlignment="1"/>
    <xf numFmtId="0" fontId="2" fillId="26" borderId="0" xfId="0" applyFont="1" applyFill="1" applyBorder="1" applyAlignment="1">
      <alignment wrapText="1"/>
    </xf>
    <xf numFmtId="0" fontId="2" fillId="26" borderId="0" xfId="0" applyFont="1" applyFill="1" applyBorder="1" applyAlignment="1">
      <alignment horizontal="right" wrapText="1"/>
    </xf>
    <xf numFmtId="0" fontId="0" fillId="25" borderId="25" xfId="0" applyFont="1" applyFill="1" applyBorder="1" applyAlignment="1">
      <alignment horizontal="left"/>
    </xf>
    <xf numFmtId="166" fontId="0" fillId="25" borderId="25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166" fontId="0" fillId="0" borderId="0" xfId="0" applyNumberFormat="1" applyFont="1" applyAlignment="1">
      <alignment horizontal="right"/>
    </xf>
    <xf numFmtId="0" fontId="0" fillId="25" borderId="0" xfId="0" applyFont="1" applyFill="1" applyAlignment="1">
      <alignment horizontal="left"/>
    </xf>
    <xf numFmtId="166" fontId="0" fillId="25" borderId="0" xfId="0" applyNumberFormat="1" applyFont="1" applyFill="1" applyAlignment="1">
      <alignment horizontal="right"/>
    </xf>
    <xf numFmtId="0" fontId="0" fillId="0" borderId="24" xfId="0" applyFont="1" applyBorder="1" applyAlignment="1">
      <alignment horizontal="left"/>
    </xf>
    <xf numFmtId="166" fontId="0" fillId="0" borderId="24" xfId="0" applyNumberFormat="1" applyFont="1" applyBorder="1" applyAlignment="1">
      <alignment horizontal="right"/>
    </xf>
    <xf numFmtId="0" fontId="2" fillId="26" borderId="0" xfId="0" applyFont="1" applyFill="1" applyBorder="1" applyAlignment="1">
      <alignment horizontal="left" wrapText="1"/>
    </xf>
    <xf numFmtId="166" fontId="0" fillId="25" borderId="25" xfId="0" applyNumberFormat="1" applyFont="1" applyFill="1" applyBorder="1" applyAlignment="1">
      <alignment horizontal="left"/>
    </xf>
    <xf numFmtId="166" fontId="0" fillId="0" borderId="0" xfId="0" applyNumberFormat="1" applyFont="1" applyAlignment="1">
      <alignment horizontal="left"/>
    </xf>
    <xf numFmtId="166" fontId="0" fillId="25" borderId="0" xfId="0" applyNumberFormat="1" applyFont="1" applyFill="1" applyAlignment="1">
      <alignment horizontal="left"/>
    </xf>
    <xf numFmtId="0" fontId="0" fillId="25" borderId="24" xfId="0" applyFont="1" applyFill="1" applyBorder="1" applyAlignment="1">
      <alignment horizontal="left"/>
    </xf>
    <xf numFmtId="166" fontId="0" fillId="25" borderId="24" xfId="0" applyNumberFormat="1" applyFont="1" applyFill="1" applyBorder="1" applyAlignment="1">
      <alignment horizontal="left"/>
    </xf>
    <xf numFmtId="0" fontId="25" fillId="20" borderId="0" xfId="0" applyFont="1" applyFill="1" applyBorder="1" applyAlignment="1">
      <alignment horizontal="left"/>
    </xf>
    <xf numFmtId="165" fontId="25" fillId="20" borderId="0" xfId="0" applyNumberFormat="1" applyFont="1" applyFill="1" applyBorder="1" applyAlignment="1">
      <alignment horizontal="left"/>
    </xf>
    <xf numFmtId="0" fontId="4" fillId="20" borderId="0" xfId="9" applyNumberFormat="1" applyFont="1" applyFill="1" applyBorder="1" applyAlignment="1">
      <alignment horizontal="left"/>
    </xf>
    <xf numFmtId="0" fontId="5" fillId="20" borderId="8" xfId="5" applyFill="1" applyBorder="1" applyAlignment="1">
      <alignment horizontal="left"/>
      <protection locked="0"/>
    </xf>
    <xf numFmtId="0" fontId="5" fillId="20" borderId="9" xfId="5" applyFill="1" applyBorder="1" applyAlignment="1">
      <alignment horizontal="left"/>
      <protection locked="0"/>
    </xf>
    <xf numFmtId="0" fontId="2" fillId="19" borderId="2" xfId="0" applyFont="1" applyFill="1" applyBorder="1" applyAlignment="1">
      <alignment wrapText="1"/>
    </xf>
    <xf numFmtId="0" fontId="2" fillId="19" borderId="5" xfId="0" applyFont="1" applyFill="1" applyBorder="1" applyAlignment="1">
      <alignment horizontal="left" wrapText="1"/>
    </xf>
    <xf numFmtId="0" fontId="25" fillId="15" borderId="0" xfId="0" applyFont="1" applyFill="1" applyBorder="1" applyAlignment="1">
      <alignment horizontal="left"/>
    </xf>
    <xf numFmtId="165" fontId="25" fillId="15" borderId="0" xfId="0" applyNumberFormat="1" applyFont="1" applyFill="1" applyBorder="1" applyAlignment="1">
      <alignment horizontal="left"/>
    </xf>
    <xf numFmtId="166" fontId="25" fillId="15" borderId="0" xfId="0" applyNumberFormat="1" applyFont="1" applyFill="1" applyBorder="1" applyAlignment="1">
      <alignment horizontal="right"/>
    </xf>
    <xf numFmtId="166" fontId="4" fillId="15" borderId="0" xfId="9" applyNumberFormat="1" applyFont="1" applyFill="1" applyBorder="1" applyAlignment="1">
      <alignment horizontal="right"/>
    </xf>
    <xf numFmtId="166" fontId="4" fillId="15" borderId="0" xfId="9" applyNumberFormat="1" applyFont="1" applyFill="1" applyBorder="1" applyAlignment="1"/>
    <xf numFmtId="0" fontId="4" fillId="15" borderId="0" xfId="9" applyNumberFormat="1" applyFont="1" applyFill="1" applyBorder="1" applyAlignment="1"/>
    <xf numFmtId="3" fontId="4" fillId="15" borderId="0" xfId="9" applyNumberFormat="1" applyFont="1" applyFill="1" applyBorder="1" applyAlignment="1">
      <alignment horizontal="right"/>
    </xf>
    <xf numFmtId="166" fontId="5" fillId="15" borderId="8" xfId="5" applyNumberFormat="1" applyFill="1" applyBorder="1" applyAlignment="1">
      <alignment horizontal="right"/>
      <protection locked="0"/>
    </xf>
    <xf numFmtId="166" fontId="5" fillId="0" borderId="8" xfId="5" applyNumberFormat="1" applyBorder="1" applyAlignment="1">
      <alignment horizontal="right"/>
      <protection locked="0"/>
    </xf>
    <xf numFmtId="3" fontId="5" fillId="15" borderId="8" xfId="5" applyNumberFormat="1" applyFill="1" applyBorder="1" applyAlignment="1">
      <alignment horizontal="right"/>
      <protection locked="0"/>
    </xf>
    <xf numFmtId="3" fontId="5" fillId="0" borderId="8" xfId="5" applyNumberFormat="1" applyBorder="1" applyAlignment="1">
      <alignment horizontal="right"/>
      <protection locked="0"/>
    </xf>
    <xf numFmtId="166" fontId="5" fillId="15" borderId="9" xfId="5" applyNumberFormat="1" applyFill="1" applyBorder="1" applyAlignment="1">
      <alignment horizontal="right"/>
      <protection locked="0"/>
    </xf>
    <xf numFmtId="3" fontId="5" fillId="15" borderId="9" xfId="5" applyNumberFormat="1" applyFill="1" applyBorder="1" applyAlignment="1">
      <alignment horizontal="right"/>
      <protection locked="0"/>
    </xf>
    <xf numFmtId="0" fontId="2" fillId="14" borderId="2" xfId="0" applyFont="1" applyFill="1" applyBorder="1" applyAlignment="1">
      <alignment wrapText="1"/>
    </xf>
    <xf numFmtId="0" fontId="2" fillId="14" borderId="2" xfId="0" applyFont="1" applyFill="1" applyBorder="1" applyAlignment="1">
      <alignment horizontal="right" wrapText="1"/>
    </xf>
    <xf numFmtId="166" fontId="2" fillId="14" borderId="2" xfId="0" applyNumberFormat="1" applyFont="1" applyFill="1" applyBorder="1" applyAlignment="1">
      <alignment horizontal="right" wrapText="1"/>
    </xf>
    <xf numFmtId="0" fontId="2" fillId="14" borderId="5" xfId="0" applyFont="1" applyFill="1" applyBorder="1" applyAlignment="1">
      <alignment horizontal="right" wrapText="1"/>
    </xf>
    <xf numFmtId="0" fontId="25" fillId="22" borderId="0" xfId="0" applyFont="1" applyFill="1" applyBorder="1" applyAlignment="1">
      <alignment horizontal="left"/>
    </xf>
    <xf numFmtId="165" fontId="25" fillId="22" borderId="0" xfId="0" applyNumberFormat="1" applyFont="1" applyFill="1" applyBorder="1" applyAlignment="1">
      <alignment horizontal="left"/>
    </xf>
    <xf numFmtId="0" fontId="25" fillId="22" borderId="0" xfId="0" applyNumberFormat="1" applyFont="1" applyFill="1" applyBorder="1" applyAlignment="1">
      <alignment horizontal="left"/>
    </xf>
    <xf numFmtId="0" fontId="4" fillId="22" borderId="0" xfId="9" applyNumberFormat="1" applyFont="1" applyFill="1" applyBorder="1" applyAlignment="1">
      <alignment horizontal="center"/>
    </xf>
    <xf numFmtId="0" fontId="5" fillId="22" borderId="8" xfId="5" applyNumberFormat="1" applyFill="1" applyBorder="1" applyAlignment="1">
      <alignment horizontal="center"/>
      <protection locked="0"/>
    </xf>
    <xf numFmtId="0" fontId="5" fillId="0" borderId="8" xfId="5" applyNumberFormat="1" applyBorder="1" applyAlignment="1">
      <alignment horizontal="center"/>
      <protection locked="0"/>
    </xf>
    <xf numFmtId="0" fontId="5" fillId="22" borderId="9" xfId="5" applyNumberFormat="1" applyFill="1" applyBorder="1" applyAlignment="1">
      <alignment horizontal="center"/>
      <protection locked="0"/>
    </xf>
    <xf numFmtId="0" fontId="2" fillId="21" borderId="2" xfId="0" applyFont="1" applyFill="1" applyBorder="1" applyAlignment="1">
      <alignment wrapText="1"/>
    </xf>
    <xf numFmtId="0" fontId="2" fillId="21" borderId="2" xfId="0" applyFont="1" applyFill="1" applyBorder="1" applyAlignment="1">
      <alignment horizontal="left" wrapText="1"/>
    </xf>
    <xf numFmtId="166" fontId="2" fillId="21" borderId="2" xfId="0" applyNumberFormat="1" applyFont="1" applyFill="1" applyBorder="1" applyAlignment="1">
      <alignment horizontal="left" wrapText="1"/>
    </xf>
    <xf numFmtId="0" fontId="2" fillId="21" borderId="5" xfId="0" applyFont="1" applyFill="1" applyBorder="1" applyAlignment="1">
      <alignment horizontal="center" wrapText="1"/>
    </xf>
    <xf numFmtId="0" fontId="26" fillId="2" borderId="2" xfId="13" applyFont="1" applyFill="1" applyBorder="1" applyAlignment="1">
      <alignment horizontal="center" wrapText="1"/>
    </xf>
    <xf numFmtId="0" fontId="25" fillId="0" borderId="26" xfId="0" applyFont="1" applyBorder="1" applyAlignment="1">
      <alignment horizontal="left"/>
    </xf>
    <xf numFmtId="49" fontId="25" fillId="0" borderId="26" xfId="0" applyNumberFormat="1" applyFont="1" applyBorder="1" applyAlignment="1">
      <alignment horizontal="left"/>
    </xf>
    <xf numFmtId="0" fontId="30" fillId="0" borderId="27" xfId="0" applyFont="1" applyBorder="1" applyAlignment="1">
      <alignment horizontal="center"/>
    </xf>
    <xf numFmtId="0" fontId="4" fillId="0" borderId="26" xfId="9" applyNumberFormat="1" applyFont="1" applyBorder="1" applyAlignment="1">
      <alignment horizontal="left"/>
    </xf>
    <xf numFmtId="166" fontId="4" fillId="0" borderId="26" xfId="9" applyNumberFormat="1" applyFont="1" applyBorder="1" applyAlignment="1">
      <alignment horizontal="right"/>
    </xf>
    <xf numFmtId="0" fontId="30" fillId="0" borderId="27" xfId="0" applyNumberFormat="1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49" fontId="25" fillId="0" borderId="26" xfId="0" applyNumberFormat="1" applyFont="1" applyBorder="1"/>
    <xf numFmtId="0" fontId="4" fillId="0" borderId="26" xfId="9" applyNumberFormat="1" applyFont="1" applyBorder="1" applyAlignment="1"/>
    <xf numFmtId="0" fontId="25" fillId="24" borderId="0" xfId="0" applyFont="1" applyFill="1" applyBorder="1" applyAlignment="1">
      <alignment horizontal="left"/>
    </xf>
    <xf numFmtId="49" fontId="25" fillId="24" borderId="0" xfId="0" applyNumberFormat="1" applyFont="1" applyFill="1" applyBorder="1" applyAlignment="1">
      <alignment horizontal="left"/>
    </xf>
    <xf numFmtId="0" fontId="4" fillId="24" borderId="0" xfId="9" applyNumberFormat="1" applyFont="1" applyFill="1" applyBorder="1" applyAlignment="1">
      <alignment horizontal="left"/>
    </xf>
    <xf numFmtId="166" fontId="4" fillId="24" borderId="0" xfId="9" applyNumberFormat="1" applyFont="1" applyFill="1" applyBorder="1" applyAlignment="1">
      <alignment horizontal="right"/>
    </xf>
    <xf numFmtId="0" fontId="30" fillId="24" borderId="0" xfId="0" applyFont="1" applyFill="1" applyBorder="1" applyAlignment="1">
      <alignment horizontal="center"/>
    </xf>
    <xf numFmtId="49" fontId="25" fillId="24" borderId="0" xfId="0" applyNumberFormat="1" applyFont="1" applyFill="1" applyBorder="1"/>
    <xf numFmtId="0" fontId="5" fillId="24" borderId="8" xfId="5" applyNumberFormat="1" applyFill="1" applyBorder="1" applyAlignment="1">
      <alignment horizontal="left"/>
      <protection locked="0"/>
    </xf>
    <xf numFmtId="0" fontId="5" fillId="0" borderId="8" xfId="5" applyNumberFormat="1" applyBorder="1" applyAlignment="1">
      <alignment horizontal="left"/>
      <protection locked="0"/>
    </xf>
    <xf numFmtId="166" fontId="5" fillId="24" borderId="8" xfId="5" applyNumberFormat="1" applyFill="1" applyBorder="1" applyAlignment="1">
      <alignment horizontal="right"/>
      <protection locked="0"/>
    </xf>
    <xf numFmtId="0" fontId="5" fillId="24" borderId="8" xfId="5" applyFill="1" applyBorder="1" applyAlignment="1">
      <alignment horizontal="left"/>
      <protection locked="0"/>
    </xf>
    <xf numFmtId="0" fontId="5" fillId="24" borderId="1" xfId="5" applyFill="1">
      <protection locked="0"/>
    </xf>
    <xf numFmtId="0" fontId="5" fillId="0" borderId="1" xfId="5">
      <protection locked="0"/>
    </xf>
    <xf numFmtId="0" fontId="5" fillId="24" borderId="8" xfId="5" applyFill="1" applyBorder="1">
      <protection locked="0"/>
    </xf>
    <xf numFmtId="0" fontId="5" fillId="0" borderId="8" xfId="5" applyBorder="1">
      <protection locked="0"/>
    </xf>
    <xf numFmtId="0" fontId="5" fillId="24" borderId="9" xfId="5" applyNumberFormat="1" applyFill="1" applyBorder="1" applyAlignment="1">
      <alignment horizontal="left"/>
      <protection locked="0"/>
    </xf>
    <xf numFmtId="166" fontId="5" fillId="24" borderId="9" xfId="5" applyNumberFormat="1" applyFill="1" applyBorder="1" applyAlignment="1">
      <alignment horizontal="right"/>
      <protection locked="0"/>
    </xf>
    <xf numFmtId="0" fontId="5" fillId="24" borderId="9" xfId="5" applyFill="1" applyBorder="1" applyAlignment="1">
      <alignment horizontal="left"/>
      <protection locked="0"/>
    </xf>
    <xf numFmtId="0" fontId="5" fillId="24" borderId="28" xfId="5" applyFill="1" applyBorder="1">
      <protection locked="0"/>
    </xf>
    <xf numFmtId="0" fontId="5" fillId="24" borderId="9" xfId="5" applyFill="1" applyBorder="1">
      <protection locked="0"/>
    </xf>
    <xf numFmtId="0" fontId="2" fillId="23" borderId="2" xfId="0" applyFont="1" applyFill="1" applyBorder="1" applyAlignment="1">
      <alignment wrapText="1"/>
    </xf>
    <xf numFmtId="0" fontId="2" fillId="23" borderId="5" xfId="0" applyFont="1" applyFill="1" applyBorder="1" applyAlignment="1">
      <alignment horizontal="left" wrapText="1"/>
    </xf>
    <xf numFmtId="0" fontId="2" fillId="23" borderId="5" xfId="0" applyFont="1" applyFill="1" applyBorder="1" applyAlignment="1">
      <alignment horizontal="right" wrapText="1"/>
    </xf>
    <xf numFmtId="0" fontId="2" fillId="6" borderId="2" xfId="15" applyFont="1" applyFill="1" applyBorder="1" applyAlignment="1">
      <alignment horizontal="center" wrapText="1"/>
    </xf>
    <xf numFmtId="0" fontId="2" fillId="2" borderId="2" xfId="13" applyFont="1" applyFill="1" applyBorder="1" applyAlignment="1">
      <alignment horizontal="left" wrapText="1"/>
    </xf>
    <xf numFmtId="0" fontId="2" fillId="16" borderId="29" xfId="0" applyFont="1" applyFill="1" applyBorder="1" applyAlignment="1">
      <alignment wrapText="1"/>
    </xf>
    <xf numFmtId="0" fontId="2" fillId="6" borderId="5" xfId="15" applyFont="1" applyFill="1" applyBorder="1" applyAlignment="1">
      <alignment horizontal="center" wrapText="1"/>
    </xf>
    <xf numFmtId="0" fontId="2" fillId="2" borderId="2" xfId="13" applyFont="1" applyFill="1" applyBorder="1" applyAlignment="1">
      <alignment wrapText="1"/>
    </xf>
  </cellXfs>
  <cellStyles count="20">
    <cellStyle name="01 Header" xfId="14" xr:uid="{30B51DA1-627F-40A8-8F04-14909C790760}"/>
    <cellStyle name="02 Header" xfId="15" xr:uid="{0693564A-A4A3-45CC-A916-2C9B4FEA7E50}"/>
    <cellStyle name="03 Header" xfId="16" xr:uid="{E2C48963-A0D7-40C8-B619-DA77E3F7A964}"/>
    <cellStyle name="04 Header" xfId="17" xr:uid="{D0A7BD09-B5A6-46E7-899A-AA9A18E90644}"/>
    <cellStyle name="05 Header" xfId="18" xr:uid="{DDE607E3-CE6C-4B5B-929C-1952CADEFC26}"/>
    <cellStyle name="06 Header" xfId="19" xr:uid="{F6E9D2EA-3A69-4A2B-8803-6E63D556B9C7}"/>
    <cellStyle name="Backend Calculation" xfId="8" xr:uid="{00000000-0005-0000-0000-000000000000}"/>
    <cellStyle name="Backend Header" xfId="13" xr:uid="{00000000-0005-0000-0000-000001000000}"/>
    <cellStyle name="Bad" xfId="3" builtinId="27" customBuiltin="1"/>
    <cellStyle name="Calculation" xfId="6" builtinId="22" customBuiltin="1"/>
    <cellStyle name="Good" xfId="2" builtinId="26" customBuiltin="1"/>
    <cellStyle name="Highlight Difference" xfId="9" xr:uid="{00000000-0005-0000-0000-00000B000000}"/>
    <cellStyle name="Input" xfId="5" builtinId="20" customBuiltin="1"/>
    <cellStyle name="Linked Cell" xfId="7" builtinId="24" customBuiltin="1"/>
    <cellStyle name="Neutral" xfId="4" builtinId="28" customBuiltin="1"/>
    <cellStyle name="Normal" xfId="0" builtinId="0"/>
    <cellStyle name="Percent" xfId="1" builtinId="5" customBuiltin="1"/>
    <cellStyle name="Reminder" xfId="10" xr:uid="{00000000-0005-0000-0000-000011000000}"/>
    <cellStyle name="Total Calculation" xfId="11" xr:uid="{00000000-0005-0000-0000-000012000000}"/>
    <cellStyle name="Total Input" xfId="12" xr:uid="{00000000-0005-0000-0000-000013000000}"/>
  </cellStyles>
  <dxfs count="170"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ill>
        <patternFill patternType="solid">
          <fgColor theme="0" tint="-0.1498458815271462"/>
          <bgColor rgb="FFFFDCFF"/>
        </patternFill>
      </fill>
    </dxf>
    <dxf>
      <fill>
        <patternFill patternType="solid">
          <fgColor theme="0" tint="-0.1498458815271462"/>
          <bgColor rgb="FFFFDCFF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0691854609822"/>
          <bgColor rgb="FFA9E5D4"/>
        </patternFill>
      </fill>
    </dxf>
    <dxf>
      <fill>
        <patternFill patternType="solid">
          <fgColor theme="0" tint="-0.14990691854609822"/>
          <bgColor rgb="FFA9E5D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3743705557422"/>
          <bgColor rgb="FFFFFFC8"/>
        </patternFill>
      </fill>
    </dxf>
    <dxf>
      <fill>
        <patternFill patternType="solid">
          <fgColor theme="0" tint="-0.14993743705557422"/>
          <bgColor rgb="FFFFFFC8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3743705557422"/>
          <bgColor rgb="FFE8D3AC"/>
        </patternFill>
      </fill>
    </dxf>
    <dxf>
      <fill>
        <patternFill patternType="solid">
          <fgColor theme="0" tint="-0.14993743705557422"/>
          <bgColor rgb="FFE8D3AC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0691854609822"/>
          <bgColor rgb="FFF9CAD8"/>
        </patternFill>
      </fill>
    </dxf>
    <dxf>
      <fill>
        <patternFill patternType="solid">
          <fgColor theme="0" tint="-0.14990691854609822"/>
          <bgColor rgb="FFF9CAD8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0691854609822"/>
          <bgColor rgb="FFF6EC9C"/>
        </patternFill>
      </fill>
    </dxf>
    <dxf>
      <fill>
        <patternFill patternType="solid">
          <fgColor theme="0" tint="-0.14990691854609822"/>
          <bgColor rgb="FFF6EC9C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6795556505021"/>
          <bgColor theme="2" tint="-9.9948118533890809E-2"/>
        </patternFill>
      </fill>
    </dxf>
    <dxf>
      <fill>
        <patternFill patternType="solid">
          <fgColor theme="0" tint="-0.14996795556505021"/>
          <bgColor theme="2" tint="-9.9948118533890809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i val="0"/>
        <color auto="1"/>
      </font>
      <border>
        <top style="thin">
          <color theme="9"/>
        </top>
      </border>
    </dxf>
    <dxf>
      <font>
        <b/>
        <i val="0"/>
        <color auto="1"/>
      </font>
      <border>
        <top/>
        <bottom style="thin">
          <color theme="9"/>
        </bottom>
      </border>
    </dxf>
    <dxf>
      <font>
        <b val="0"/>
        <i val="0"/>
        <color auto="1"/>
      </font>
      <border>
        <top style="thin">
          <color theme="9"/>
        </top>
        <bottom style="thin">
          <color theme="9"/>
        </bottom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color theme="8" tint="-0.249977111117893"/>
      </font>
    </dxf>
    <dxf>
      <font>
        <b/>
        <color theme="8" tint="-0.249977111117893"/>
      </font>
    </dxf>
    <dxf>
      <font>
        <b/>
        <i val="0"/>
        <color auto="1"/>
      </font>
      <border>
        <top style="thin">
          <color theme="8"/>
        </top>
      </border>
    </dxf>
    <dxf>
      <font>
        <b/>
        <i val="0"/>
        <color auto="1"/>
      </font>
      <border>
        <top/>
        <bottom style="thin">
          <color theme="8"/>
        </bottom>
      </border>
    </dxf>
    <dxf>
      <font>
        <color auto="1"/>
      </font>
      <border>
        <top style="thin">
          <color theme="8"/>
        </top>
        <bottom style="thin">
          <color theme="8"/>
        </bottom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7" tint="-0.249977111117893"/>
      </font>
    </dxf>
    <dxf>
      <font>
        <b/>
        <color theme="7" tint="-0.249977111117893"/>
      </font>
    </dxf>
    <dxf>
      <font>
        <b/>
        <i val="0"/>
        <color auto="1"/>
      </font>
      <border>
        <top style="thin">
          <color theme="7"/>
        </top>
      </border>
    </dxf>
    <dxf>
      <font>
        <b/>
        <i val="0"/>
        <color auto="1"/>
      </font>
      <border>
        <top/>
        <bottom style="thin">
          <color theme="7"/>
        </bottom>
      </border>
    </dxf>
    <dxf>
      <font>
        <b val="0"/>
        <i val="0"/>
        <color auto="1"/>
      </font>
      <border>
        <top style="thin">
          <color theme="7"/>
        </top>
        <bottom style="thin">
          <color theme="7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i val="0"/>
        <color auto="1"/>
      </font>
      <border>
        <top style="thin">
          <color theme="6"/>
        </top>
      </border>
    </dxf>
    <dxf>
      <font>
        <b/>
        <i val="0"/>
        <color auto="1"/>
      </font>
      <border>
        <top/>
        <bottom style="thin">
          <color theme="6"/>
        </bottom>
      </border>
    </dxf>
    <dxf>
      <font>
        <color auto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color theme="5" tint="-0.249977111117893"/>
      </font>
    </dxf>
    <dxf>
      <font>
        <b/>
        <color theme="5" tint="-0.249977111117893"/>
      </font>
    </dxf>
    <dxf>
      <font>
        <b/>
        <i val="0"/>
        <color auto="1"/>
      </font>
      <border>
        <top style="thin">
          <color theme="5"/>
        </top>
      </border>
    </dxf>
    <dxf>
      <font>
        <b/>
        <i val="0"/>
        <color auto="1"/>
      </font>
      <border>
        <top/>
        <bottom style="thin">
          <color theme="5"/>
        </bottom>
      </border>
    </dxf>
    <dxf>
      <font>
        <color auto="1"/>
      </font>
      <border>
        <top style="thin">
          <color theme="5"/>
        </top>
        <bottom style="thin">
          <color theme="5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i val="0"/>
        <color auto="1"/>
      </font>
      <border>
        <top style="thin">
          <color theme="4"/>
        </top>
      </border>
    </dxf>
    <dxf>
      <font>
        <b/>
        <i val="0"/>
        <color auto="1"/>
      </font>
      <border>
        <top/>
        <bottom style="thin">
          <color theme="4"/>
        </bottom>
      </border>
    </dxf>
    <dxf>
      <font>
        <color auto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i val="0"/>
        <color theme="0"/>
      </font>
      <fill>
        <patternFill>
          <bgColor theme="9"/>
        </patternFill>
      </fill>
      <border>
        <top style="thin">
          <color theme="9"/>
        </top>
      </border>
    </dxf>
    <dxf>
      <font>
        <b/>
        <i val="0"/>
        <color theme="0"/>
      </font>
      <fill>
        <patternFill>
          <bgColor theme="9"/>
        </patternFill>
      </fill>
      <border>
        <top/>
        <bottom style="thin">
          <color theme="9"/>
        </bottom>
      </border>
    </dxf>
    <dxf>
      <font>
        <b val="0"/>
        <i val="0"/>
        <color auto="1"/>
      </font>
      <border>
        <top style="thin">
          <color theme="9"/>
        </top>
        <bottom style="thin">
          <color theme="9"/>
        </bottom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color theme="8" tint="-0.249977111117893"/>
      </font>
    </dxf>
    <dxf>
      <font>
        <b/>
        <color theme="8" tint="-0.249977111117893"/>
      </font>
    </dxf>
    <dxf>
      <font>
        <b/>
        <i val="0"/>
        <color theme="0"/>
      </font>
      <fill>
        <patternFill>
          <bgColor theme="8"/>
        </patternFill>
      </fill>
      <border>
        <top style="thin">
          <color theme="8"/>
        </top>
      </border>
    </dxf>
    <dxf>
      <font>
        <b/>
        <i val="0"/>
        <color theme="0"/>
      </font>
      <fill>
        <patternFill>
          <bgColor theme="8"/>
        </patternFill>
      </fill>
      <border>
        <top/>
        <bottom style="thin">
          <color theme="8"/>
        </bottom>
      </border>
    </dxf>
    <dxf>
      <font>
        <color auto="1"/>
      </font>
      <border>
        <top style="thin">
          <color theme="8"/>
        </top>
        <bottom style="thin">
          <color theme="8"/>
        </bottom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7" tint="-0.249977111117893"/>
      </font>
    </dxf>
    <dxf>
      <font>
        <b/>
        <color theme="7" tint="-0.249977111117893"/>
      </font>
    </dxf>
    <dxf>
      <font>
        <b/>
        <i val="0"/>
        <color theme="0"/>
      </font>
      <fill>
        <patternFill>
          <bgColor theme="7"/>
        </patternFill>
      </fill>
      <border>
        <top style="thin">
          <color theme="7"/>
        </top>
      </border>
    </dxf>
    <dxf>
      <font>
        <b/>
        <i val="0"/>
        <color theme="0"/>
      </font>
      <fill>
        <patternFill>
          <bgColor theme="7"/>
        </patternFill>
      </fill>
      <border>
        <top/>
        <bottom style="thin">
          <color theme="7"/>
        </bottom>
      </border>
    </dxf>
    <dxf>
      <font>
        <b val="0"/>
        <i val="0"/>
        <color auto="1"/>
      </font>
      <border>
        <top style="thin">
          <color theme="7"/>
        </top>
        <bottom style="thin">
          <color theme="7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i val="0"/>
        <color theme="0"/>
      </font>
      <fill>
        <patternFill>
          <bgColor theme="6"/>
        </patternFill>
      </fill>
      <border>
        <top style="thin">
          <color theme="6"/>
        </top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n">
          <color theme="6"/>
        </bottom>
      </border>
    </dxf>
    <dxf>
      <font>
        <color auto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color theme="5" tint="-0.249977111117893"/>
      </font>
    </dxf>
    <dxf>
      <font>
        <b/>
        <color theme="5" tint="-0.249977111117893"/>
      </font>
    </dxf>
    <dxf>
      <font>
        <b/>
        <i val="0"/>
        <color theme="0"/>
      </font>
      <fill>
        <patternFill>
          <bgColor theme="5"/>
        </patternFill>
      </fill>
      <border>
        <top style="thin">
          <color theme="5"/>
        </top>
      </border>
    </dxf>
    <dxf>
      <font>
        <b/>
        <i val="0"/>
        <color theme="0"/>
      </font>
      <fill>
        <patternFill>
          <bgColor theme="5"/>
        </patternFill>
      </fill>
      <border>
        <top/>
        <bottom style="thin">
          <color theme="5"/>
        </bottom>
      </border>
    </dxf>
    <dxf>
      <font>
        <color auto="1"/>
      </font>
      <border>
        <top style="thin">
          <color theme="5"/>
        </top>
        <bottom style="thin">
          <color theme="5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4"/>
        </top>
      </border>
    </dxf>
    <dxf>
      <font>
        <b/>
        <i val="0"/>
        <color theme="0"/>
      </font>
      <fill>
        <patternFill>
          <bgColor theme="4"/>
        </patternFill>
      </fill>
      <border>
        <top/>
        <bottom style="thin">
          <color theme="4"/>
        </bottom>
      </border>
    </dxf>
    <dxf>
      <font>
        <color auto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i val="0"/>
        <color theme="0"/>
      </font>
      <fill>
        <patternFill>
          <bgColor theme="1"/>
        </patternFill>
      </fill>
      <border>
        <top style="thin">
          <color theme="1"/>
        </top>
      </border>
    </dxf>
    <dxf>
      <font>
        <b/>
        <i val="0"/>
        <color theme="0"/>
      </font>
      <fill>
        <patternFill>
          <bgColor theme="1"/>
        </patternFill>
      </fill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</dxfs>
  <tableStyles count="21" defaultTableStyle="Shir Style 01 Gray" defaultPivotStyle="PivotStyleLight16">
    <tableStyle name="Excel Minimal 01 Gray" pivot="0" count="7" xr9:uid="{6759145B-E672-4B6B-911F-C85AA70ABB8C}">
      <tableStyleElement type="wholeTable" dxfId="169"/>
      <tableStyleElement type="headerRow" dxfId="168"/>
      <tableStyleElement type="totalRow" dxfId="167"/>
      <tableStyleElement type="firstColumn" dxfId="166"/>
      <tableStyleElement type="lastColumn" dxfId="165"/>
      <tableStyleElement type="firstRowStripe" dxfId="164"/>
      <tableStyleElement type="firstColumnStripe" dxfId="163"/>
    </tableStyle>
    <tableStyle name="Excel Minimal 02 Blue" pivot="0" count="7" xr9:uid="{AD831262-8318-42F8-BB6E-39D792DB3BC6}">
      <tableStyleElement type="wholeTable" dxfId="162"/>
      <tableStyleElement type="headerRow" dxfId="161"/>
      <tableStyleElement type="totalRow" dxfId="160"/>
      <tableStyleElement type="firstColumn" dxfId="159"/>
      <tableStyleElement type="lastColumn" dxfId="158"/>
      <tableStyleElement type="firstRowStripe" dxfId="157"/>
      <tableStyleElement type="firstColumnStripe" dxfId="156"/>
    </tableStyle>
    <tableStyle name="Excel Minimal 03 Red" pivot="0" count="7" xr9:uid="{35954E23-638C-4454-9F3B-75A417EA958C}">
      <tableStyleElement type="wholeTable" dxfId="155"/>
      <tableStyleElement type="headerRow" dxfId="154"/>
      <tableStyleElement type="totalRow" dxfId="153"/>
      <tableStyleElement type="firstColumn" dxfId="152"/>
      <tableStyleElement type="lastColumn" dxfId="151"/>
      <tableStyleElement type="firstRowStripe" dxfId="150"/>
      <tableStyleElement type="firstColumnStripe" dxfId="149"/>
    </tableStyle>
    <tableStyle name="Excel Minimal 04 Green" pivot="0" count="7" xr9:uid="{6C1ECD0B-1F69-4F08-A015-7657D5AAAE99}">
      <tableStyleElement type="wholeTable" dxfId="148"/>
      <tableStyleElement type="headerRow" dxfId="147"/>
      <tableStyleElement type="totalRow" dxfId="146"/>
      <tableStyleElement type="firstColumn" dxfId="145"/>
      <tableStyleElement type="lastColumn" dxfId="144"/>
      <tableStyleElement type="firstRowStripe" dxfId="143"/>
      <tableStyleElement type="firstColumnStripe" dxfId="142"/>
    </tableStyle>
    <tableStyle name="Excel Minimal 05 Purple" pivot="0" count="7" xr9:uid="{20A09535-52D8-4D2D-8240-898885AC29AD}">
      <tableStyleElement type="wholeTable" dxfId="141"/>
      <tableStyleElement type="headerRow" dxfId="140"/>
      <tableStyleElement type="totalRow" dxfId="139"/>
      <tableStyleElement type="firstColumn" dxfId="138"/>
      <tableStyleElement type="lastColumn" dxfId="137"/>
      <tableStyleElement type="firstRowStripe" dxfId="136"/>
      <tableStyleElement type="firstColumnStripe" dxfId="135"/>
    </tableStyle>
    <tableStyle name="Excel Minimal 06 Light Blue" pivot="0" count="7" xr9:uid="{46D4D46E-9D20-4633-A17C-24108BA052DE}">
      <tableStyleElement type="wholeTable" dxfId="134"/>
      <tableStyleElement type="headerRow" dxfId="133"/>
      <tableStyleElement type="totalRow" dxfId="132"/>
      <tableStyleElement type="firstColumn" dxfId="131"/>
      <tableStyleElement type="lastColumn" dxfId="130"/>
      <tableStyleElement type="firstRowStripe" dxfId="129"/>
      <tableStyleElement type="firstColumnStripe" dxfId="128"/>
    </tableStyle>
    <tableStyle name="Excel Minimal 07 Orange" pivot="0" count="7" xr9:uid="{7A22539F-005A-4AB7-A45D-781B43FE945C}">
      <tableStyleElement type="wholeTable" dxfId="127"/>
      <tableStyleElement type="headerRow" dxfId="126"/>
      <tableStyleElement type="totalRow" dxfId="125"/>
      <tableStyleElement type="firstColumn" dxfId="124"/>
      <tableStyleElement type="lastColumn" dxfId="123"/>
      <tableStyleElement type="firstRowStripe" dxfId="122"/>
      <tableStyleElement type="firstColumnStripe" dxfId="121"/>
    </tableStyle>
    <tableStyle name="Shir Style 01 Gray" pivot="0" count="7" xr9:uid="{00000000-0011-0000-FFFF-FFFF03000000}">
      <tableStyleElement type="wholeTable" dxfId="120"/>
      <tableStyleElement type="headerRow" dxfId="119"/>
      <tableStyleElement type="totalRow" dxfId="118"/>
      <tableStyleElement type="firstColumn" dxfId="117"/>
      <tableStyleElement type="lastColumn" dxfId="116"/>
      <tableStyleElement type="firstRowStripe" dxfId="115"/>
      <tableStyleElement type="firstColumnStripe" dxfId="114"/>
    </tableStyle>
    <tableStyle name="Shir Style 02 Blue" pivot="0" count="7" xr9:uid="{00000000-0011-0000-FFFF-FFFF04000000}">
      <tableStyleElement type="wholeTable" dxfId="113"/>
      <tableStyleElement type="headerRow" dxfId="112"/>
      <tableStyleElement type="totalRow" dxfId="111"/>
      <tableStyleElement type="firstColumn" dxfId="110"/>
      <tableStyleElement type="lastColumn" dxfId="109"/>
      <tableStyleElement type="firstRowStripe" dxfId="108"/>
      <tableStyleElement type="firstColumnStripe" dxfId="107"/>
    </tableStyle>
    <tableStyle name="Shir Style 03 Red" pivot="0" count="7" xr9:uid="{00000000-0011-0000-FFFF-FFFF05000000}">
      <tableStyleElement type="wholeTable" dxfId="106"/>
      <tableStyleElement type="headerRow" dxfId="105"/>
      <tableStyleElement type="totalRow" dxfId="104"/>
      <tableStyleElement type="firstColumn" dxfId="103"/>
      <tableStyleElement type="lastColumn" dxfId="102"/>
      <tableStyleElement type="firstRowStripe" dxfId="101"/>
      <tableStyleElement type="firstColumnStripe" dxfId="100"/>
    </tableStyle>
    <tableStyle name="Shir Style 04 Green" pivot="0" count="7" xr9:uid="{00000000-0011-0000-FFFF-FFFF06000000}">
      <tableStyleElement type="wholeTable" dxfId="99"/>
      <tableStyleElement type="headerRow" dxfId="98"/>
      <tableStyleElement type="totalRow" dxfId="97"/>
      <tableStyleElement type="firstColumn" dxfId="96"/>
      <tableStyleElement type="lastColumn" dxfId="95"/>
      <tableStyleElement type="firstRowStripe" dxfId="94"/>
      <tableStyleElement type="firstColumnStripe" dxfId="93"/>
    </tableStyle>
    <tableStyle name="Shir Style 05 Purple" pivot="0" count="7" xr9:uid="{00000000-0011-0000-FFFF-FFFF07000000}">
      <tableStyleElement type="wholeTable" dxfId="92"/>
      <tableStyleElement type="headerRow" dxfId="91"/>
      <tableStyleElement type="totalRow" dxfId="90"/>
      <tableStyleElement type="firstColumn" dxfId="89"/>
      <tableStyleElement type="lastColumn" dxfId="88"/>
      <tableStyleElement type="firstRowStripe" dxfId="87"/>
      <tableStyleElement type="firstColumnStripe" dxfId="86"/>
    </tableStyle>
    <tableStyle name="Shir Style 06 Light Blue" pivot="0" count="7" xr9:uid="{00000000-0011-0000-FFFF-FFFF08000000}">
      <tableStyleElement type="wholeTable" dxfId="85"/>
      <tableStyleElement type="headerRow" dxfId="84"/>
      <tableStyleElement type="totalRow" dxfId="83"/>
      <tableStyleElement type="firstColumn" dxfId="82"/>
      <tableStyleElement type="lastColumn" dxfId="81"/>
      <tableStyleElement type="firstRowStripe" dxfId="80"/>
      <tableStyleElement type="firstColumnStripe" dxfId="79"/>
    </tableStyle>
    <tableStyle name="Shir Style 07 Orange" pivot="0" count="7" xr9:uid="{00000000-0011-0000-FFFF-FFFF09000000}">
      <tableStyleElement type="wholeTable" dxfId="78"/>
      <tableStyleElement type="headerRow" dxfId="77"/>
      <tableStyleElement type="totalRow" dxfId="76"/>
      <tableStyleElement type="firstColumn" dxfId="75"/>
      <tableStyleElement type="lastColumn" dxfId="74"/>
      <tableStyleElement type="firstRowStripe" dxfId="73"/>
      <tableStyleElement type="firstColumnStripe" dxfId="72"/>
    </tableStyle>
    <tableStyle name="Shir Style 08 Brown" pivot="0" count="7" xr9:uid="{00000000-0011-0000-FFFF-FFFF0A000000}">
      <tableStyleElement type="wholeTable" dxfId="71"/>
      <tableStyleElement type="headerRow" dxfId="70"/>
      <tableStyleElement type="totalRow" dxfId="69"/>
      <tableStyleElement type="firstColumn" dxfId="68"/>
      <tableStyleElement type="lastColumn" dxfId="67"/>
      <tableStyleElement type="firstRowStripe" dxfId="66"/>
      <tableStyleElement type="firstColumnStripe" dxfId="65"/>
    </tableStyle>
    <tableStyle name="Shir Style 09 Lemon" pivot="0" count="7" xr9:uid="{00000000-0011-0000-FFFF-FFFF0B000000}">
      <tableStyleElement type="wholeTable" dxfId="64"/>
      <tableStyleElement type="headerRow" dxfId="63"/>
      <tableStyleElement type="totalRow" dxfId="62"/>
      <tableStyleElement type="firstColumn" dxfId="61"/>
      <tableStyleElement type="lastColumn" dxfId="60"/>
      <tableStyleElement type="firstRowStripe" dxfId="59"/>
      <tableStyleElement type="firstColumnStripe" dxfId="58"/>
    </tableStyle>
    <tableStyle name="Shir Style 10 Pink" pivot="0" count="7" xr9:uid="{00000000-0011-0000-FFFF-FFFF0C000000}">
      <tableStyleElement type="wholeTable" dxfId="57"/>
      <tableStyleElement type="headerRow" dxfId="56"/>
      <tableStyleElement type="totalRow" dxfId="55"/>
      <tableStyleElement type="firstColumn" dxfId="54"/>
      <tableStyleElement type="lastColumn" dxfId="53"/>
      <tableStyleElement type="firstRowStripe" dxfId="52"/>
      <tableStyleElement type="firstColumnStripe" dxfId="51"/>
    </tableStyle>
    <tableStyle name="Shir Style 11 Nude" pivot="0" count="7" xr9:uid="{00000000-0011-0000-FFFF-FFFF0D000000}">
      <tableStyleElement type="wholeTable" dxfId="50"/>
      <tableStyleElement type="headerRow" dxfId="49"/>
      <tableStyleElement type="totalRow" dxfId="48"/>
      <tableStyleElement type="firstColumn" dxfId="47"/>
      <tableStyleElement type="lastColumn" dxfId="46"/>
      <tableStyleElement type="firstRowStripe" dxfId="45"/>
      <tableStyleElement type="firstColumnStripe" dxfId="44"/>
    </tableStyle>
    <tableStyle name="Shir Style 12 Yellow" pivot="0" count="7" xr9:uid="{00000000-0011-0000-FFFF-FFFF0E000000}">
      <tableStyleElement type="wholeTable" dxfId="43"/>
      <tableStyleElement type="headerRow" dxfId="42"/>
      <tableStyleElement type="totalRow" dxfId="41"/>
      <tableStyleElement type="firstColumn" dxfId="40"/>
      <tableStyleElement type="lastColumn" dxfId="39"/>
      <tableStyleElement type="firstRowStripe" dxfId="38"/>
      <tableStyleElement type="firstColumnStripe" dxfId="37"/>
    </tableStyle>
    <tableStyle name="Shir Style 13 Torquoise" pivot="0" count="7" xr9:uid="{00000000-0011-0000-FFFF-FFFF0F000000}">
      <tableStyleElement type="wholeTable" dxfId="36"/>
      <tableStyleElement type="headerRow" dxfId="35"/>
      <tableStyleElement type="totalRow" dxfId="34"/>
      <tableStyleElement type="firstColumn" dxfId="33"/>
      <tableStyleElement type="lastColumn" dxfId="32"/>
      <tableStyleElement type="firstRowStripe" dxfId="31"/>
      <tableStyleElement type="firstColumnStripe" dxfId="30"/>
    </tableStyle>
    <tableStyle name="Shir Style 14 Violet" pivot="0" count="7" xr9:uid="{00000000-0011-0000-FFFF-FFFF10000000}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firstRowStripe" dxfId="24"/>
      <tableStyleElement type="firstColumnStripe" dxfId="23"/>
    </tableStyle>
  </tableStyles>
  <colors>
    <mruColors>
      <color rgb="FF177390"/>
      <color rgb="FF8064A2"/>
      <color rgb="FFEBFEFC"/>
      <color rgb="FF636568"/>
      <color rgb="FFD6F6F5"/>
      <color rgb="FF2AA662"/>
      <color rgb="FFF5F5F5"/>
      <color rgb="FFEAFEFC"/>
      <color rgb="FFFFDCFF"/>
      <color rgb="FFFFC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</xdr:colOff>
      <xdr:row>1</xdr:row>
      <xdr:rowOff>15241</xdr:rowOff>
    </xdr:from>
    <xdr:to>
      <xdr:col>4</xdr:col>
      <xdr:colOff>600075</xdr:colOff>
      <xdr:row>3</xdr:row>
      <xdr:rowOff>189823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CBDCA9-19F9-47DE-9430-166B15F84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45" y="100966"/>
          <a:ext cx="2392680" cy="55558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2</xdr:col>
      <xdr:colOff>788194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330EBF-DE3A-4BE0-B0FD-686B45511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2</xdr:col>
      <xdr:colOff>788194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6AABF9-8EC3-4FC5-A4CB-AA525E9C1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2</xdr:col>
      <xdr:colOff>654844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38E455-DFA1-4E24-B66F-D77C77DFA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2</xdr:col>
      <xdr:colOff>654844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E56C1B-58DE-4ED2-B1B2-A0043F386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2</xdr:col>
      <xdr:colOff>654844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F8AFCC-5A35-49C1-8AC8-C5C73803E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2</xdr:col>
      <xdr:colOff>654844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85C885-8949-4B4C-A302-EE09AA5B4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2</xdr:col>
      <xdr:colOff>654844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BF7246-B91F-4AA2-877A-714037458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2</xdr:col>
      <xdr:colOff>654844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A6C10D-093D-48FC-AF65-CC6701E4A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2</xdr:col>
      <xdr:colOff>654844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EDB02F-F44D-4D9C-91A0-AC989FB74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2</xdr:col>
      <xdr:colOff>654844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B46D6C-6444-4534-B4C4-BDCB4BBDE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A2C7441-ECBE-4085-B0DC-8767620C7246}" name="Tbl_Lkp_AnswerStatus" displayName="Tbl_Lkp_AnswerStatus" ref="A1:A3" totalsRowShown="0" headerRowDxfId="2" dataDxfId="1" dataCellStyle="Input">
  <tableColumns count="1">
    <tableColumn id="1" xr3:uid="{606B3AE7-9357-4585-9082-7623F6ECB3BD}" name="Answer Status" dataDxfId="0" dataCellStyle="Input"/>
  </tableColumns>
  <tableStyleInfo name="Shir Style 01 Gray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B8D76-5D52-40A4-B578-E6F2E38F7537}">
  <sheetPr>
    <tabColor rgb="FFD6F6F5"/>
  </sheetPr>
  <dimension ref="B1:B18"/>
  <sheetViews>
    <sheetView showGridLines="0" tabSelected="1" zoomScaleNormal="100" workbookViewId="0"/>
  </sheetViews>
  <sheetFormatPr defaultColWidth="9.140625" defaultRowHeight="15" x14ac:dyDescent="0.25"/>
  <cols>
    <col min="1" max="1" width="2.5703125" style="1" customWidth="1"/>
    <col min="2" max="2" width="9.140625" style="1" customWidth="1"/>
    <col min="3" max="3" width="9.140625" style="1"/>
    <col min="4" max="4" width="9.140625" style="1" customWidth="1"/>
    <col min="5" max="16384" width="9.140625" style="1"/>
  </cols>
  <sheetData>
    <row r="1" spans="2:2" ht="6.95" customHeight="1" x14ac:dyDescent="0.25"/>
    <row r="5" spans="2:2" ht="6.95" customHeight="1" x14ac:dyDescent="0.25"/>
    <row r="6" spans="2:2" ht="46.5" x14ac:dyDescent="0.7">
      <c r="B6" s="2" t="s">
        <v>0</v>
      </c>
    </row>
    <row r="7" spans="2:2" ht="26.25" x14ac:dyDescent="0.4">
      <c r="B7" s="3" t="s">
        <v>1</v>
      </c>
    </row>
    <row r="8" spans="2:2" ht="6.95" customHeight="1" x14ac:dyDescent="0.25"/>
    <row r="9" spans="2:2" ht="21" x14ac:dyDescent="0.35">
      <c r="B9" s="6" t="s">
        <v>7</v>
      </c>
    </row>
    <row r="10" spans="2:2" ht="6.95" customHeight="1" x14ac:dyDescent="0.25"/>
    <row r="11" spans="2:2" ht="18.75" x14ac:dyDescent="0.3">
      <c r="B11" s="12" t="s">
        <v>8</v>
      </c>
    </row>
    <row r="12" spans="2:2" ht="17.25" x14ac:dyDescent="0.3">
      <c r="B12" s="5" t="s">
        <v>9</v>
      </c>
    </row>
    <row r="13" spans="2:2" ht="17.25" x14ac:dyDescent="0.3">
      <c r="B13" s="5" t="s">
        <v>2</v>
      </c>
    </row>
    <row r="14" spans="2:2" ht="17.25" x14ac:dyDescent="0.3">
      <c r="B14" s="5" t="s">
        <v>3</v>
      </c>
    </row>
    <row r="15" spans="2:2" ht="17.25" x14ac:dyDescent="0.3">
      <c r="B15" s="5" t="s">
        <v>4</v>
      </c>
    </row>
    <row r="16" spans="2:2" ht="17.25" x14ac:dyDescent="0.3">
      <c r="B16" s="5" t="s">
        <v>5</v>
      </c>
    </row>
    <row r="17" spans="2:2" ht="6.95" customHeight="1" x14ac:dyDescent="0.25"/>
    <row r="18" spans="2:2" ht="17.25" x14ac:dyDescent="0.3">
      <c r="B18" s="7" t="s">
        <v>6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C4598-7196-41C6-8311-3CD3BB1AC27C}">
  <sheetPr>
    <tabColor theme="9"/>
  </sheetPr>
  <dimension ref="A1:AP30"/>
  <sheetViews>
    <sheetView showGridLines="0" zoomScaleNormal="100" workbookViewId="0">
      <pane xSplit="3" ySplit="10" topLeftCell="D11" activePane="bottomRight" state="frozen"/>
      <selection pane="topRight" activeCell="D1" sqref="D1"/>
      <selection pane="bottomLeft" activeCell="A10" sqref="A10"/>
      <selection pane="bottomRight" activeCell="D11" sqref="D11"/>
    </sheetView>
  </sheetViews>
  <sheetFormatPr defaultColWidth="9.140625" defaultRowHeight="15" outlineLevelRow="1" outlineLevelCol="1" x14ac:dyDescent="0.25"/>
  <cols>
    <col min="1" max="1" width="2.5703125" style="10" customWidth="1"/>
    <col min="2" max="2" width="6.140625" style="10" bestFit="1" customWidth="1"/>
    <col min="3" max="3" width="12.7109375" style="10" bestFit="1" customWidth="1"/>
    <col min="4" max="4" width="17.5703125" style="10" bestFit="1" customWidth="1"/>
    <col min="5" max="5" width="8.140625" style="10" bestFit="1" customWidth="1"/>
    <col min="6" max="6" width="17.5703125" style="10" hidden="1" customWidth="1" outlineLevel="1"/>
    <col min="7" max="7" width="12.42578125" style="10" customWidth="1" collapsed="1"/>
    <col min="8" max="8" width="8.140625" style="10" bestFit="1" customWidth="1"/>
    <col min="9" max="9" width="12.42578125" style="10" hidden="1" customWidth="1" outlineLevel="1"/>
    <col min="10" max="10" width="24.5703125" style="10" bestFit="1" customWidth="1" collapsed="1"/>
    <col min="11" max="11" width="10" style="10" bestFit="1" customWidth="1"/>
    <col min="12" max="12" width="17.5703125" style="10" hidden="1" customWidth="1" outlineLevel="1"/>
    <col min="13" max="13" width="25.7109375" style="10" bestFit="1" customWidth="1" collapsed="1"/>
    <col min="14" max="14" width="16.85546875" style="10" bestFit="1" customWidth="1"/>
    <col min="15" max="15" width="12.42578125" style="10" hidden="1" customWidth="1" outlineLevel="1"/>
    <col min="16" max="16" width="31.7109375" style="10" bestFit="1" customWidth="1" collapsed="1"/>
    <col min="17" max="17" width="10" style="10" bestFit="1" customWidth="1"/>
    <col min="18" max="18" width="18.140625" style="10" hidden="1" customWidth="1" outlineLevel="1"/>
    <col min="19" max="19" width="31.7109375" style="10" bestFit="1" customWidth="1" collapsed="1"/>
    <col min="20" max="20" width="16.85546875" style="10" bestFit="1" customWidth="1"/>
    <col min="21" max="21" width="12.42578125" style="10" hidden="1" customWidth="1" outlineLevel="1"/>
    <col min="22" max="22" width="17" style="10" bestFit="1" customWidth="1" collapsed="1"/>
    <col min="23" max="23" width="17.5703125" style="10" bestFit="1" customWidth="1"/>
    <col min="24" max="25" width="9.140625" style="10" customWidth="1"/>
    <col min="26" max="26" width="14.85546875" style="10" hidden="1" customWidth="1" outlineLevel="1"/>
    <col min="27" max="27" width="18.28515625" style="10" hidden="1" customWidth="1" outlineLevel="1"/>
    <col min="28" max="28" width="6" style="10" bestFit="1" customWidth="1" collapsed="1"/>
    <col min="29" max="29" width="28.42578125" style="10" bestFit="1" customWidth="1"/>
    <col min="30" max="30" width="9.140625" style="10" customWidth="1"/>
    <col min="31" max="31" width="9.140625" style="10" hidden="1" customWidth="1" outlineLevel="1"/>
    <col min="32" max="32" width="28.42578125" style="10" bestFit="1" customWidth="1" collapsed="1"/>
    <col min="33" max="33" width="9.140625" style="10" customWidth="1"/>
    <col min="34" max="34" width="19" style="10" hidden="1" customWidth="1" outlineLevel="1"/>
    <col min="35" max="35" width="9.140625" style="10" customWidth="1" collapsed="1"/>
    <col min="36" max="36" width="8.140625" style="10" bestFit="1" customWidth="1"/>
    <col min="37" max="37" width="17.5703125" style="10" bestFit="1" customWidth="1"/>
    <col min="38" max="38" width="12.42578125" style="10" customWidth="1"/>
    <col min="39" max="39" width="4.7109375" style="10" customWidth="1"/>
    <col min="40" max="40" width="6" style="10" bestFit="1" customWidth="1"/>
    <col min="41" max="41" width="5.5703125" style="10" bestFit="1" customWidth="1"/>
    <col min="42" max="42" width="18.140625" style="10" bestFit="1" customWidth="1"/>
    <col min="43" max="16384" width="9.140625" style="10"/>
  </cols>
  <sheetData>
    <row r="1" spans="1:42" s="8" customFormat="1" ht="21" x14ac:dyDescent="0.35">
      <c r="A1" s="47" t="s">
        <v>144</v>
      </c>
      <c r="B1" s="4"/>
    </row>
    <row r="2" spans="1:42" s="8" customFormat="1" ht="18.75" x14ac:dyDescent="0.3">
      <c r="A2" s="48" t="s">
        <v>13</v>
      </c>
      <c r="B2" s="9"/>
      <c r="AJ2" s="46" t="s">
        <v>150</v>
      </c>
      <c r="AK2" s="46"/>
    </row>
    <row r="3" spans="1:42" ht="6.95" customHeight="1" x14ac:dyDescent="0.25"/>
    <row r="4" spans="1:42" x14ac:dyDescent="0.25">
      <c r="J4" s="13" t="s">
        <v>148</v>
      </c>
      <c r="K4" s="50"/>
      <c r="M4" s="13" t="s">
        <v>148</v>
      </c>
      <c r="N4" s="50"/>
      <c r="V4" s="13" t="s">
        <v>148</v>
      </c>
      <c r="W4" s="50"/>
    </row>
    <row r="5" spans="1:42" x14ac:dyDescent="0.25">
      <c r="D5" s="49" t="str">
        <f ca="1">"Hint: Lookup table starts on cell " &amp; SUBSTITUTE(CELL("address",$AJ$10),"$","")</f>
        <v>Hint: Lookup table starts on cell AJ10</v>
      </c>
      <c r="J5" s="13" t="s">
        <v>192</v>
      </c>
      <c r="K5" s="51" t="s">
        <v>14</v>
      </c>
      <c r="M5" s="13" t="s">
        <v>192</v>
      </c>
      <c r="N5" s="51" t="s">
        <v>92</v>
      </c>
      <c r="P5" s="13" t="s">
        <v>192</v>
      </c>
      <c r="Q5" s="51" t="s">
        <v>14</v>
      </c>
      <c r="S5" s="13" t="s">
        <v>192</v>
      </c>
      <c r="T5" s="51" t="s">
        <v>92</v>
      </c>
      <c r="V5" s="13" t="s">
        <v>192</v>
      </c>
      <c r="W5" s="51" t="s">
        <v>14</v>
      </c>
    </row>
    <row r="6" spans="1:42" ht="6.95" customHeight="1" x14ac:dyDescent="0.25"/>
    <row r="7" spans="1:42" x14ac:dyDescent="0.25">
      <c r="C7" s="14" t="s">
        <v>11</v>
      </c>
      <c r="D7" s="28">
        <v>1</v>
      </c>
      <c r="E7" s="17">
        <v>1</v>
      </c>
      <c r="F7" s="17">
        <v>1</v>
      </c>
      <c r="G7" s="28">
        <v>2</v>
      </c>
      <c r="H7" s="17">
        <v>2</v>
      </c>
      <c r="I7" s="17">
        <v>2</v>
      </c>
      <c r="J7" s="28">
        <v>3</v>
      </c>
      <c r="K7" s="17">
        <v>3</v>
      </c>
      <c r="L7" s="17">
        <v>3</v>
      </c>
      <c r="M7" s="28">
        <v>4</v>
      </c>
      <c r="N7" s="17">
        <v>4</v>
      </c>
      <c r="O7" s="17">
        <v>4</v>
      </c>
      <c r="P7" s="28">
        <v>5</v>
      </c>
      <c r="Q7" s="17">
        <v>5</v>
      </c>
      <c r="R7" s="17">
        <v>5</v>
      </c>
      <c r="S7" s="28">
        <v>6</v>
      </c>
      <c r="T7" s="17">
        <v>6</v>
      </c>
      <c r="U7" s="17">
        <v>6</v>
      </c>
      <c r="V7" s="28">
        <v>7</v>
      </c>
      <c r="W7" s="17">
        <v>8</v>
      </c>
      <c r="X7" s="17">
        <v>7</v>
      </c>
      <c r="Y7" s="17">
        <v>8</v>
      </c>
      <c r="Z7" s="17">
        <v>7</v>
      </c>
      <c r="AA7" s="17">
        <v>8</v>
      </c>
      <c r="AC7" s="28">
        <v>9</v>
      </c>
      <c r="AD7" s="55">
        <v>9</v>
      </c>
      <c r="AE7" s="55">
        <v>9</v>
      </c>
      <c r="AF7" s="28">
        <v>10</v>
      </c>
      <c r="AG7" s="17">
        <v>10</v>
      </c>
      <c r="AH7" s="17">
        <v>10</v>
      </c>
      <c r="AJ7" s="11" t="s">
        <v>191</v>
      </c>
      <c r="AN7" s="11" t="s">
        <v>151</v>
      </c>
    </row>
    <row r="8" spans="1:42" hidden="1" outlineLevel="1" x14ac:dyDescent="0.25">
      <c r="B8" s="37" t="str">
        <f>IFERROR(IF(SUM(D8,G8,J8,M8,P8,S8,V8,W8,AC8,AF8)=0,"",SUM(D8,G8,J8,M8,P8,S8,V8,W8,AC8,AF8)/SUM(F8,I8,L8,O8,R8,U8,Z8,AA8,AE8,AH8)),"")</f>
        <v/>
      </c>
      <c r="C8" s="34" t="s">
        <v>56</v>
      </c>
      <c r="D8" s="35">
        <f>COUNTA(D11:D30)</f>
        <v>0</v>
      </c>
      <c r="E8" s="36"/>
      <c r="F8" s="36">
        <f>COUNTA(F11:F30)</f>
        <v>20</v>
      </c>
      <c r="G8" s="35">
        <f>COUNTA(G11:G30)</f>
        <v>0</v>
      </c>
      <c r="H8" s="36"/>
      <c r="I8" s="36">
        <f>COUNTA(I11:I30)</f>
        <v>20</v>
      </c>
      <c r="J8" s="35">
        <f>COUNTA(J11:J30)</f>
        <v>0</v>
      </c>
      <c r="K8" s="36"/>
      <c r="L8" s="36">
        <f>COUNTA(L11:L30)</f>
        <v>20</v>
      </c>
      <c r="M8" s="35">
        <f>COUNTA(M11:M30)</f>
        <v>0</v>
      </c>
      <c r="N8" s="36"/>
      <c r="O8" s="36">
        <f>COUNTA(O11:O30)</f>
        <v>20</v>
      </c>
      <c r="P8" s="35">
        <f>COUNTA(P11:P30)</f>
        <v>0</v>
      </c>
      <c r="Q8" s="36"/>
      <c r="R8" s="36">
        <f>COUNTA(R11:R30)</f>
        <v>20</v>
      </c>
      <c r="S8" s="35">
        <f>COUNTA(S11:S30)</f>
        <v>0</v>
      </c>
      <c r="U8" s="36">
        <f>COUNTA(U11:U30)</f>
        <v>20</v>
      </c>
      <c r="V8" s="35">
        <f>COUNTA(V11:V30)</f>
        <v>0</v>
      </c>
      <c r="W8" s="36">
        <f>COUNTA(W11:W30)</f>
        <v>0</v>
      </c>
      <c r="X8" s="36"/>
      <c r="Y8" s="36"/>
      <c r="Z8" s="36">
        <f>COUNTA(Z11:Z30)</f>
        <v>20</v>
      </c>
      <c r="AA8" s="36">
        <f>COUNTA(AA11:AA30)</f>
        <v>20</v>
      </c>
      <c r="AC8" s="35">
        <f>COUNTA(AC11:AC30)</f>
        <v>0</v>
      </c>
      <c r="AD8" s="36"/>
      <c r="AE8" s="57">
        <f>COUNTA(AE11:AE30)</f>
        <v>20</v>
      </c>
      <c r="AF8" s="36">
        <f>COUNTA(AF11:AF30)</f>
        <v>0</v>
      </c>
      <c r="AG8" s="36"/>
      <c r="AH8" s="36">
        <f>COUNTA(AH11:AH30)</f>
        <v>20</v>
      </c>
      <c r="AI8" s="52"/>
    </row>
    <row r="9" spans="1:42" collapsed="1" x14ac:dyDescent="0.25">
      <c r="B9" s="37" t="str">
        <f ca="1">IFERROR(IF(SUM($D$9:$AH$9)=0,"",SUM($D$9:$AH$9)/MAX($D$7:$AH$7)),"")</f>
        <v/>
      </c>
      <c r="C9" s="34" t="s">
        <v>57</v>
      </c>
      <c r="D9" s="31" t="s">
        <v>146</v>
      </c>
      <c r="E9" s="30" t="str">
        <f>IFERROR(COUNTIF(E11:E30,Rng_Lkp_AnswerStatus_Good)/COUNTA(D11:D30),"")</f>
        <v/>
      </c>
      <c r="F9" s="32" t="s">
        <v>39</v>
      </c>
      <c r="G9" s="29" t="s">
        <v>146</v>
      </c>
      <c r="H9" s="30" t="str">
        <f>IFERROR(COUNTIF(H11:H30,Rng_Lkp_AnswerStatus_Good)/COUNTA(G11:G30),"")</f>
        <v/>
      </c>
      <c r="I9" s="24" t="s">
        <v>39</v>
      </c>
      <c r="J9" s="31" t="str">
        <f ca="1">"VLOOKUP &amp; Cell Ref to " &amp; SUBSTITUTE(CELL("address",K$4),"$","",1)</f>
        <v>VLOOKUP &amp; Cell Ref to K$4</v>
      </c>
      <c r="K9" s="30" t="str">
        <f>IFERROR(COUNTIF(K11:K30,Rng_Lkp_AnswerStatus_Good)/COUNTA(J11:J30),"")</f>
        <v/>
      </c>
      <c r="L9" s="32" t="s">
        <v>39</v>
      </c>
      <c r="M9" s="29" t="str">
        <f ca="1">"VLOOKUP &amp; Cell Ref to " &amp; SUBSTITUTE(CELL("address",N$4),"$","",1)</f>
        <v>VLOOKUP &amp; Cell Ref to N$4</v>
      </c>
      <c r="N9" s="30" t="str">
        <f>IFERROR(COUNTIF(N11:N30,Rng_Lkp_AnswerStatus_Good)/COUNTA(M11:M30),"")</f>
        <v/>
      </c>
      <c r="O9" s="24" t="s">
        <v>39</v>
      </c>
      <c r="P9" s="28" t="s">
        <v>197</v>
      </c>
      <c r="Q9" s="30" t="str">
        <f>IFERROR(COUNTIF(Q11:Q30,Rng_Lkp_AnswerStatus_Good)/COUNTA(P11:P30),"")</f>
        <v/>
      </c>
      <c r="R9" s="32" t="s">
        <v>39</v>
      </c>
      <c r="S9" s="29" t="s">
        <v>197</v>
      </c>
      <c r="T9" s="30" t="str">
        <f>IFERROR(COUNTIF(T11:T30,Rng_Lkp_AnswerStatus_Good)/COUNTA(S11:S30),"")</f>
        <v/>
      </c>
      <c r="U9" s="53" t="s">
        <v>39</v>
      </c>
      <c r="V9" s="31" t="s">
        <v>202</v>
      </c>
      <c r="W9" s="10" t="s">
        <v>203</v>
      </c>
      <c r="X9" s="30" t="str">
        <f>IFERROR(COUNTIF(X11:X30,Rng_Lkp_AnswerStatus_Good)/COUNTA(V11:V30),"")</f>
        <v/>
      </c>
      <c r="Y9" s="30" t="str">
        <f>IFERROR(COUNTIF(Y11:Y30,Rng_Lkp_AnswerStatus_Good)/COUNTA(W11:W30),"")</f>
        <v/>
      </c>
      <c r="Z9" s="32" t="s">
        <v>39</v>
      </c>
      <c r="AA9" s="32" t="s">
        <v>39</v>
      </c>
      <c r="AC9" s="54" t="s">
        <v>214</v>
      </c>
      <c r="AD9" s="30" t="str">
        <f>IFERROR(COUNTIF(AD11:AD30,Rng_Lkp_AnswerStatus_Good)/COUNTA(AC11:AC30),"")</f>
        <v/>
      </c>
      <c r="AE9" s="56" t="s">
        <v>39</v>
      </c>
      <c r="AF9" s="54" t="s">
        <v>214</v>
      </c>
      <c r="AG9" s="30" t="str">
        <f>IFERROR(COUNTIF(AG11:AG30,Rng_Lkp_AnswerStatus_Good)/COUNTA(AF11:AF30),"")</f>
        <v/>
      </c>
      <c r="AH9" s="56" t="s">
        <v>39</v>
      </c>
    </row>
    <row r="10" spans="1:42" ht="45" x14ac:dyDescent="0.25">
      <c r="B10" s="245" t="s">
        <v>145</v>
      </c>
      <c r="C10" s="245" t="s">
        <v>10</v>
      </c>
      <c r="D10" s="246" t="s">
        <v>14</v>
      </c>
      <c r="E10" s="101" t="s">
        <v>46</v>
      </c>
      <c r="F10" s="104" t="s">
        <v>193</v>
      </c>
      <c r="G10" s="247" t="s">
        <v>92</v>
      </c>
      <c r="H10" s="101" t="s">
        <v>47</v>
      </c>
      <c r="I10" s="102" t="s">
        <v>194</v>
      </c>
      <c r="J10" s="246" t="s">
        <v>147</v>
      </c>
      <c r="K10" s="101" t="s">
        <v>48</v>
      </c>
      <c r="L10" s="104" t="s">
        <v>195</v>
      </c>
      <c r="M10" s="247" t="s">
        <v>149</v>
      </c>
      <c r="N10" s="101" t="s">
        <v>54</v>
      </c>
      <c r="O10" s="102" t="s">
        <v>196</v>
      </c>
      <c r="P10" s="246" t="s">
        <v>198</v>
      </c>
      <c r="Q10" s="101" t="s">
        <v>102</v>
      </c>
      <c r="R10" s="104" t="s">
        <v>199</v>
      </c>
      <c r="S10" s="247" t="s">
        <v>200</v>
      </c>
      <c r="T10" s="101" t="s">
        <v>114</v>
      </c>
      <c r="U10" s="102" t="s">
        <v>201</v>
      </c>
      <c r="V10" s="246" t="s">
        <v>207</v>
      </c>
      <c r="W10" s="245" t="s">
        <v>208</v>
      </c>
      <c r="X10" s="248" t="s">
        <v>204</v>
      </c>
      <c r="Y10" s="248" t="s">
        <v>205</v>
      </c>
      <c r="Z10" s="249" t="s">
        <v>209</v>
      </c>
      <c r="AA10" s="249" t="s">
        <v>210</v>
      </c>
      <c r="AB10" s="245" t="s">
        <v>152</v>
      </c>
      <c r="AC10" s="250" t="s">
        <v>116</v>
      </c>
      <c r="AD10" s="251" t="s">
        <v>211</v>
      </c>
      <c r="AE10" s="252" t="s">
        <v>206</v>
      </c>
      <c r="AF10" s="250" t="s">
        <v>172</v>
      </c>
      <c r="AG10" s="251" t="s">
        <v>212</v>
      </c>
      <c r="AH10" s="252" t="s">
        <v>213</v>
      </c>
      <c r="AJ10" s="165" t="s">
        <v>10</v>
      </c>
      <c r="AK10" s="165" t="s">
        <v>14</v>
      </c>
      <c r="AL10" s="166" t="s">
        <v>92</v>
      </c>
      <c r="AN10" s="165" t="s">
        <v>152</v>
      </c>
      <c r="AO10" s="165" t="s">
        <v>116</v>
      </c>
      <c r="AP10" s="175" t="s">
        <v>172</v>
      </c>
    </row>
    <row r="11" spans="1:42" x14ac:dyDescent="0.25">
      <c r="B11" s="226">
        <v>1</v>
      </c>
      <c r="C11" s="227">
        <v>4405</v>
      </c>
      <c r="D11" s="240"/>
      <c r="E11" s="157" t="str">
        <f t="shared" ref="E11:E30" si="0">IFERROR(IF(D11="","",IF(AND(_xlfn.ISFORMULA(D11),EXACT(D11,F11)),Rng_Lkp_AnswerStatus_Good,Rng_Lkp_AnswerStatus_Bad)),Rng_Lkp_AnswerStatus_Bad)</f>
        <v/>
      </c>
      <c r="F11" s="228" t="s">
        <v>15</v>
      </c>
      <c r="G11" s="241"/>
      <c r="H11" s="157" t="str">
        <f t="shared" ref="H11:H30" si="1">IFERROR(IF(G11="","",IF(AND(_xlfn.ISFORMULA(G11),EXACT(G11,I11)),Rng_Lkp_AnswerStatus_Good,Rng_Lkp_AnswerStatus_Bad)),Rng_Lkp_AnswerStatus_Bad)</f>
        <v/>
      </c>
      <c r="I11" s="229">
        <v>180</v>
      </c>
      <c r="J11" s="240"/>
      <c r="K11" s="157" t="str">
        <f t="shared" ref="K11:K30" si="2">IFERROR(IF(J11="","",IF(AND(_xlfn.ISFORMULA(J11),EXACT(J11,L11)),Rng_Lkp_AnswerStatus_Good,Rng_Lkp_AnswerStatus_Bad)),Rng_Lkp_AnswerStatus_Bad)</f>
        <v/>
      </c>
      <c r="L11" s="228" t="s">
        <v>15</v>
      </c>
      <c r="M11" s="241"/>
      <c r="N11" s="157" t="str">
        <f t="shared" ref="N11:N30" si="3">IFERROR(IF(M11="","",IF(AND(_xlfn.ISFORMULA(M11),EXACT(M11,O11)),Rng_Lkp_AnswerStatus_Good,Rng_Lkp_AnswerStatus_Bad)),Rng_Lkp_AnswerStatus_Bad)</f>
        <v/>
      </c>
      <c r="O11" s="229">
        <v>180</v>
      </c>
      <c r="P11" s="240"/>
      <c r="Q11" s="157" t="str">
        <f t="shared" ref="Q11:Q30" si="4">IFERROR(IF(P11="","",IF(AND(_xlfn.ISFORMULA(P11),EXACT(P11,R11)),Rng_Lkp_AnswerStatus_Good,Rng_Lkp_AnswerStatus_Bad)),Rng_Lkp_AnswerStatus_Bad)</f>
        <v/>
      </c>
      <c r="R11" s="228" t="s">
        <v>15</v>
      </c>
      <c r="S11" s="241"/>
      <c r="T11" s="157" t="str">
        <f t="shared" ref="T11:T30" si="5">IFERROR(IF(S11="","",IF(AND(_xlfn.ISFORMULA(S11),EXACT(S11,U11)),Rng_Lkp_AnswerStatus_Good,Rng_Lkp_AnswerStatus_Bad)),Rng_Lkp_AnswerStatus_Bad)</f>
        <v/>
      </c>
      <c r="U11" s="229">
        <v>180</v>
      </c>
      <c r="V11" s="242"/>
      <c r="W11" s="243"/>
      <c r="X11" s="157" t="str">
        <f t="shared" ref="X11:Y30" si="6">IFERROR(IF(V11="","",IF(AND(_xlfn.ISFORMULA(V11),EXACT(V11,Z11)),Rng_Lkp_AnswerStatus_Good,Rng_Lkp_AnswerStatus_Bad)),Rng_Lkp_AnswerStatus_Bad)</f>
        <v/>
      </c>
      <c r="Y11" s="230" t="str">
        <f t="shared" si="6"/>
        <v/>
      </c>
      <c r="Z11" s="228">
        <v>19</v>
      </c>
      <c r="AA11" s="228" t="s">
        <v>15</v>
      </c>
      <c r="AB11" s="231" t="s">
        <v>153</v>
      </c>
      <c r="AC11" s="244"/>
      <c r="AD11" s="157" t="str">
        <f t="shared" ref="AD11:AD30" si="7">IFERROR(IF(AC11="","",IF(AND(_xlfn.ISFORMULA(AC11),EXACT(AC11,AE11)),Rng_Lkp_AnswerStatus_Good,Rng_Lkp_AnswerStatus_Bad)),Rng_Lkp_AnswerStatus_Bad)</f>
        <v/>
      </c>
      <c r="AE11" s="163" t="s">
        <v>117</v>
      </c>
      <c r="AF11" s="244"/>
      <c r="AG11" s="157" t="str">
        <f t="shared" ref="AG11:AG30" si="8">IFERROR(IF(AF11="","",IF(AND(_xlfn.ISFORMULA(AF11),EXACT(AF11,AH11)),Rng_Lkp_AnswerStatus_Good,Rng_Lkp_AnswerStatus_Bad)),Rng_Lkp_AnswerStatus_Bad)</f>
        <v/>
      </c>
      <c r="AH11" s="163" t="s">
        <v>173</v>
      </c>
      <c r="AJ11" s="167">
        <v>1030</v>
      </c>
      <c r="AK11" s="167" t="s">
        <v>16</v>
      </c>
      <c r="AL11" s="168">
        <v>300</v>
      </c>
      <c r="AN11" s="167" t="s">
        <v>160</v>
      </c>
      <c r="AO11" s="167" t="s">
        <v>120</v>
      </c>
      <c r="AP11" s="176" t="s">
        <v>180</v>
      </c>
    </row>
    <row r="12" spans="1:42" x14ac:dyDescent="0.25">
      <c r="B12" s="18">
        <v>2</v>
      </c>
      <c r="C12" s="151">
        <v>1030</v>
      </c>
      <c r="D12" s="233"/>
      <c r="E12" s="73" t="str">
        <f t="shared" si="0"/>
        <v/>
      </c>
      <c r="F12" s="109" t="s">
        <v>16</v>
      </c>
      <c r="G12" s="196"/>
      <c r="H12" s="73" t="str">
        <f t="shared" si="1"/>
        <v/>
      </c>
      <c r="I12" s="119">
        <v>300</v>
      </c>
      <c r="J12" s="233"/>
      <c r="K12" s="73" t="str">
        <f t="shared" si="2"/>
        <v/>
      </c>
      <c r="L12" s="109" t="s">
        <v>16</v>
      </c>
      <c r="M12" s="196"/>
      <c r="N12" s="73" t="str">
        <f t="shared" si="3"/>
        <v/>
      </c>
      <c r="O12" s="119">
        <v>300</v>
      </c>
      <c r="P12" s="233"/>
      <c r="Q12" s="122" t="str">
        <f t="shared" si="4"/>
        <v/>
      </c>
      <c r="R12" s="109" t="s">
        <v>16</v>
      </c>
      <c r="S12" s="196"/>
      <c r="T12" s="122" t="str">
        <f t="shared" si="5"/>
        <v/>
      </c>
      <c r="U12" s="119">
        <v>300</v>
      </c>
      <c r="V12" s="38"/>
      <c r="W12" s="237"/>
      <c r="X12" s="73" t="str">
        <f t="shared" si="6"/>
        <v/>
      </c>
      <c r="Y12" s="152" t="str">
        <f t="shared" si="6"/>
        <v/>
      </c>
      <c r="Z12" s="109">
        <v>1</v>
      </c>
      <c r="AA12" s="109" t="s">
        <v>16</v>
      </c>
      <c r="AB12" s="153" t="s">
        <v>154</v>
      </c>
      <c r="AC12" s="239"/>
      <c r="AD12" s="73" t="str">
        <f t="shared" si="7"/>
        <v/>
      </c>
      <c r="AE12" s="154" t="s">
        <v>118</v>
      </c>
      <c r="AF12" s="239"/>
      <c r="AG12" s="73" t="str">
        <f t="shared" si="8"/>
        <v/>
      </c>
      <c r="AH12" s="75" t="s">
        <v>174</v>
      </c>
      <c r="AJ12" s="169">
        <v>1049</v>
      </c>
      <c r="AK12" s="169" t="s">
        <v>20</v>
      </c>
      <c r="AL12" s="170">
        <v>200</v>
      </c>
      <c r="AN12" s="169" t="s">
        <v>156</v>
      </c>
      <c r="AO12" s="169" t="s">
        <v>120</v>
      </c>
      <c r="AP12" s="177" t="s">
        <v>176</v>
      </c>
    </row>
    <row r="13" spans="1:42" x14ac:dyDescent="0.25">
      <c r="B13" s="155">
        <v>3</v>
      </c>
      <c r="C13" s="156">
        <v>1603</v>
      </c>
      <c r="D13" s="232"/>
      <c r="E13" s="157" t="str">
        <f t="shared" si="0"/>
        <v/>
      </c>
      <c r="F13" s="158" t="s">
        <v>17</v>
      </c>
      <c r="G13" s="234"/>
      <c r="H13" s="157" t="str">
        <f t="shared" si="1"/>
        <v/>
      </c>
      <c r="I13" s="159">
        <v>300</v>
      </c>
      <c r="J13" s="232"/>
      <c r="K13" s="157" t="str">
        <f t="shared" si="2"/>
        <v/>
      </c>
      <c r="L13" s="158" t="s">
        <v>17</v>
      </c>
      <c r="M13" s="234"/>
      <c r="N13" s="157" t="str">
        <f t="shared" si="3"/>
        <v/>
      </c>
      <c r="O13" s="159">
        <v>300</v>
      </c>
      <c r="P13" s="232"/>
      <c r="Q13" s="160" t="str">
        <f t="shared" si="4"/>
        <v/>
      </c>
      <c r="R13" s="158" t="s">
        <v>17</v>
      </c>
      <c r="S13" s="234"/>
      <c r="T13" s="160" t="str">
        <f t="shared" si="5"/>
        <v/>
      </c>
      <c r="U13" s="159">
        <v>300</v>
      </c>
      <c r="V13" s="235"/>
      <c r="W13" s="236"/>
      <c r="X13" s="157" t="str">
        <f t="shared" si="6"/>
        <v/>
      </c>
      <c r="Y13" s="161" t="str">
        <f t="shared" si="6"/>
        <v/>
      </c>
      <c r="Z13" s="158">
        <v>8</v>
      </c>
      <c r="AA13" s="158" t="s">
        <v>17</v>
      </c>
      <c r="AB13" s="162" t="s">
        <v>155</v>
      </c>
      <c r="AC13" s="238"/>
      <c r="AD13" s="157" t="str">
        <f t="shared" si="7"/>
        <v/>
      </c>
      <c r="AE13" s="163" t="s">
        <v>119</v>
      </c>
      <c r="AF13" s="238"/>
      <c r="AG13" s="157" t="str">
        <f t="shared" si="8"/>
        <v/>
      </c>
      <c r="AH13" s="164" t="s">
        <v>175</v>
      </c>
      <c r="AJ13" s="171">
        <v>1066</v>
      </c>
      <c r="AK13" s="171" t="s">
        <v>23</v>
      </c>
      <c r="AL13" s="172">
        <v>180</v>
      </c>
      <c r="AN13" s="171" t="s">
        <v>154</v>
      </c>
      <c r="AO13" s="171" t="s">
        <v>118</v>
      </c>
      <c r="AP13" s="178" t="s">
        <v>174</v>
      </c>
    </row>
    <row r="14" spans="1:42" x14ac:dyDescent="0.25">
      <c r="B14" s="18">
        <v>4</v>
      </c>
      <c r="C14" s="151">
        <v>4298</v>
      </c>
      <c r="D14" s="233"/>
      <c r="E14" s="73" t="str">
        <f t="shared" si="0"/>
        <v/>
      </c>
      <c r="F14" s="109" t="s">
        <v>18</v>
      </c>
      <c r="G14" s="196"/>
      <c r="H14" s="73" t="str">
        <f t="shared" si="1"/>
        <v/>
      </c>
      <c r="I14" s="119">
        <v>180</v>
      </c>
      <c r="J14" s="233"/>
      <c r="K14" s="73" t="str">
        <f t="shared" si="2"/>
        <v/>
      </c>
      <c r="L14" s="109" t="s">
        <v>18</v>
      </c>
      <c r="M14" s="196"/>
      <c r="N14" s="73" t="str">
        <f t="shared" si="3"/>
        <v/>
      </c>
      <c r="O14" s="119">
        <v>180</v>
      </c>
      <c r="P14" s="233"/>
      <c r="Q14" s="122" t="str">
        <f t="shared" si="4"/>
        <v/>
      </c>
      <c r="R14" s="109" t="s">
        <v>18</v>
      </c>
      <c r="S14" s="196"/>
      <c r="T14" s="122" t="str">
        <f t="shared" si="5"/>
        <v/>
      </c>
      <c r="U14" s="119">
        <v>180</v>
      </c>
      <c r="V14" s="38"/>
      <c r="W14" s="237"/>
      <c r="X14" s="73" t="str">
        <f t="shared" si="6"/>
        <v/>
      </c>
      <c r="Y14" s="152" t="str">
        <f t="shared" si="6"/>
        <v/>
      </c>
      <c r="Z14" s="109">
        <v>18</v>
      </c>
      <c r="AA14" s="109" t="s">
        <v>18</v>
      </c>
      <c r="AB14" s="153" t="s">
        <v>156</v>
      </c>
      <c r="AC14" s="239"/>
      <c r="AD14" s="73" t="str">
        <f t="shared" si="7"/>
        <v/>
      </c>
      <c r="AE14" s="154" t="s">
        <v>120</v>
      </c>
      <c r="AF14" s="239"/>
      <c r="AG14" s="73" t="str">
        <f t="shared" si="8"/>
        <v/>
      </c>
      <c r="AH14" s="75" t="s">
        <v>176</v>
      </c>
      <c r="AJ14" s="169">
        <v>1084</v>
      </c>
      <c r="AK14" s="169" t="s">
        <v>26</v>
      </c>
      <c r="AL14" s="170">
        <v>1000</v>
      </c>
      <c r="AN14" s="169" t="s">
        <v>163</v>
      </c>
      <c r="AO14" s="169" t="s">
        <v>119</v>
      </c>
      <c r="AP14" s="177" t="s">
        <v>183</v>
      </c>
    </row>
    <row r="15" spans="1:42" x14ac:dyDescent="0.25">
      <c r="B15" s="155">
        <v>5</v>
      </c>
      <c r="C15" s="156">
        <v>2352</v>
      </c>
      <c r="D15" s="232"/>
      <c r="E15" s="157" t="str">
        <f t="shared" si="0"/>
        <v/>
      </c>
      <c r="F15" s="158" t="s">
        <v>19</v>
      </c>
      <c r="G15" s="234"/>
      <c r="H15" s="157" t="str">
        <f t="shared" si="1"/>
        <v/>
      </c>
      <c r="I15" s="159">
        <v>750</v>
      </c>
      <c r="J15" s="232"/>
      <c r="K15" s="157" t="str">
        <f t="shared" si="2"/>
        <v/>
      </c>
      <c r="L15" s="158" t="s">
        <v>19</v>
      </c>
      <c r="M15" s="234"/>
      <c r="N15" s="157" t="str">
        <f t="shared" si="3"/>
        <v/>
      </c>
      <c r="O15" s="159">
        <v>750</v>
      </c>
      <c r="P15" s="232"/>
      <c r="Q15" s="160" t="str">
        <f t="shared" si="4"/>
        <v/>
      </c>
      <c r="R15" s="158" t="s">
        <v>19</v>
      </c>
      <c r="S15" s="234"/>
      <c r="T15" s="160" t="str">
        <f t="shared" si="5"/>
        <v/>
      </c>
      <c r="U15" s="159">
        <v>750</v>
      </c>
      <c r="V15" s="235"/>
      <c r="W15" s="236"/>
      <c r="X15" s="157" t="str">
        <f t="shared" si="6"/>
        <v/>
      </c>
      <c r="Y15" s="161" t="str">
        <f t="shared" si="6"/>
        <v/>
      </c>
      <c r="Z15" s="158">
        <v>13</v>
      </c>
      <c r="AA15" s="158" t="s">
        <v>19</v>
      </c>
      <c r="AB15" s="162" t="s">
        <v>157</v>
      </c>
      <c r="AC15" s="238"/>
      <c r="AD15" s="157" t="str">
        <f t="shared" si="7"/>
        <v/>
      </c>
      <c r="AE15" s="163" t="s">
        <v>121</v>
      </c>
      <c r="AF15" s="238"/>
      <c r="AG15" s="157" t="str">
        <f t="shared" si="8"/>
        <v/>
      </c>
      <c r="AH15" s="164" t="s">
        <v>177</v>
      </c>
      <c r="AJ15" s="171">
        <v>1131</v>
      </c>
      <c r="AK15" s="171" t="s">
        <v>29</v>
      </c>
      <c r="AL15" s="172">
        <v>75</v>
      </c>
      <c r="AN15" s="171" t="s">
        <v>165</v>
      </c>
      <c r="AO15" s="171" t="s">
        <v>119</v>
      </c>
      <c r="AP15" s="178" t="s">
        <v>185</v>
      </c>
    </row>
    <row r="16" spans="1:42" x14ac:dyDescent="0.25">
      <c r="B16" s="18">
        <v>6</v>
      </c>
      <c r="C16" s="151">
        <v>1049</v>
      </c>
      <c r="D16" s="233"/>
      <c r="E16" s="73" t="str">
        <f t="shared" si="0"/>
        <v/>
      </c>
      <c r="F16" s="109" t="s">
        <v>20</v>
      </c>
      <c r="G16" s="196"/>
      <c r="H16" s="73" t="str">
        <f t="shared" si="1"/>
        <v/>
      </c>
      <c r="I16" s="119">
        <v>200</v>
      </c>
      <c r="J16" s="233"/>
      <c r="K16" s="73" t="str">
        <f t="shared" si="2"/>
        <v/>
      </c>
      <c r="L16" s="109" t="s">
        <v>20</v>
      </c>
      <c r="M16" s="196"/>
      <c r="N16" s="73" t="str">
        <f t="shared" si="3"/>
        <v/>
      </c>
      <c r="O16" s="119">
        <v>200</v>
      </c>
      <c r="P16" s="233"/>
      <c r="Q16" s="122" t="str">
        <f t="shared" si="4"/>
        <v/>
      </c>
      <c r="R16" s="109" t="s">
        <v>20</v>
      </c>
      <c r="S16" s="196"/>
      <c r="T16" s="122" t="str">
        <f t="shared" si="5"/>
        <v/>
      </c>
      <c r="U16" s="119">
        <v>200</v>
      </c>
      <c r="V16" s="38"/>
      <c r="W16" s="237"/>
      <c r="X16" s="73" t="str">
        <f t="shared" si="6"/>
        <v/>
      </c>
      <c r="Y16" s="152" t="str">
        <f t="shared" si="6"/>
        <v/>
      </c>
      <c r="Z16" s="109">
        <v>2</v>
      </c>
      <c r="AA16" s="109" t="s">
        <v>20</v>
      </c>
      <c r="AB16" s="153" t="s">
        <v>158</v>
      </c>
      <c r="AC16" s="239"/>
      <c r="AD16" s="73" t="str">
        <f t="shared" si="7"/>
        <v/>
      </c>
      <c r="AE16" s="154" t="s">
        <v>122</v>
      </c>
      <c r="AF16" s="239"/>
      <c r="AG16" s="73" t="str">
        <f t="shared" si="8"/>
        <v/>
      </c>
      <c r="AH16" s="75" t="s">
        <v>178</v>
      </c>
      <c r="AJ16" s="169">
        <v>1198</v>
      </c>
      <c r="AK16" s="169" t="s">
        <v>34</v>
      </c>
      <c r="AL16" s="170">
        <v>72</v>
      </c>
      <c r="AN16" s="169" t="s">
        <v>159</v>
      </c>
      <c r="AO16" s="169" t="s">
        <v>119</v>
      </c>
      <c r="AP16" s="177" t="s">
        <v>179</v>
      </c>
    </row>
    <row r="17" spans="2:42" x14ac:dyDescent="0.25">
      <c r="B17" s="155">
        <v>7</v>
      </c>
      <c r="C17" s="156">
        <v>2278</v>
      </c>
      <c r="D17" s="232"/>
      <c r="E17" s="157" t="str">
        <f t="shared" si="0"/>
        <v/>
      </c>
      <c r="F17" s="158" t="s">
        <v>21</v>
      </c>
      <c r="G17" s="234"/>
      <c r="H17" s="157" t="str">
        <f t="shared" si="1"/>
        <v/>
      </c>
      <c r="I17" s="159">
        <v>1575</v>
      </c>
      <c r="J17" s="232"/>
      <c r="K17" s="157" t="str">
        <f t="shared" si="2"/>
        <v/>
      </c>
      <c r="L17" s="158" t="s">
        <v>21</v>
      </c>
      <c r="M17" s="234"/>
      <c r="N17" s="157" t="str">
        <f t="shared" si="3"/>
        <v/>
      </c>
      <c r="O17" s="159">
        <v>1575</v>
      </c>
      <c r="P17" s="232"/>
      <c r="Q17" s="160" t="str">
        <f t="shared" si="4"/>
        <v/>
      </c>
      <c r="R17" s="158" t="s">
        <v>21</v>
      </c>
      <c r="S17" s="234"/>
      <c r="T17" s="160" t="str">
        <f t="shared" si="5"/>
        <v/>
      </c>
      <c r="U17" s="159">
        <v>1575</v>
      </c>
      <c r="V17" s="235"/>
      <c r="W17" s="236"/>
      <c r="X17" s="157" t="str">
        <f t="shared" si="6"/>
        <v/>
      </c>
      <c r="Y17" s="161" t="str">
        <f t="shared" si="6"/>
        <v/>
      </c>
      <c r="Z17" s="158">
        <v>9</v>
      </c>
      <c r="AA17" s="158" t="s">
        <v>21</v>
      </c>
      <c r="AB17" s="162" t="s">
        <v>159</v>
      </c>
      <c r="AC17" s="238"/>
      <c r="AD17" s="157" t="str">
        <f t="shared" si="7"/>
        <v/>
      </c>
      <c r="AE17" s="163" t="s">
        <v>119</v>
      </c>
      <c r="AF17" s="238"/>
      <c r="AG17" s="157" t="str">
        <f t="shared" si="8"/>
        <v/>
      </c>
      <c r="AH17" s="164" t="s">
        <v>179</v>
      </c>
      <c r="AJ17" s="171">
        <v>1495</v>
      </c>
      <c r="AK17" s="171" t="s">
        <v>28</v>
      </c>
      <c r="AL17" s="172">
        <v>1400</v>
      </c>
      <c r="AN17" s="171" t="s">
        <v>168</v>
      </c>
      <c r="AO17" s="171" t="s">
        <v>119</v>
      </c>
      <c r="AP17" s="178" t="s">
        <v>188</v>
      </c>
    </row>
    <row r="18" spans="2:42" x14ac:dyDescent="0.25">
      <c r="B18" s="18">
        <v>8</v>
      </c>
      <c r="C18" s="151">
        <v>4071</v>
      </c>
      <c r="D18" s="233"/>
      <c r="E18" s="73" t="str">
        <f t="shared" si="0"/>
        <v/>
      </c>
      <c r="F18" s="109" t="s">
        <v>22</v>
      </c>
      <c r="G18" s="196"/>
      <c r="H18" s="73" t="str">
        <f t="shared" si="1"/>
        <v/>
      </c>
      <c r="I18" s="119">
        <v>1000</v>
      </c>
      <c r="J18" s="233"/>
      <c r="K18" s="73" t="str">
        <f t="shared" si="2"/>
        <v/>
      </c>
      <c r="L18" s="109" t="s">
        <v>22</v>
      </c>
      <c r="M18" s="196"/>
      <c r="N18" s="73" t="str">
        <f t="shared" si="3"/>
        <v/>
      </c>
      <c r="O18" s="119">
        <v>1000</v>
      </c>
      <c r="P18" s="233"/>
      <c r="Q18" s="122" t="str">
        <f t="shared" si="4"/>
        <v/>
      </c>
      <c r="R18" s="109" t="s">
        <v>22</v>
      </c>
      <c r="S18" s="196"/>
      <c r="T18" s="122" t="str">
        <f t="shared" si="5"/>
        <v/>
      </c>
      <c r="U18" s="119">
        <v>1000</v>
      </c>
      <c r="V18" s="38"/>
      <c r="W18" s="237"/>
      <c r="X18" s="73" t="str">
        <f t="shared" si="6"/>
        <v/>
      </c>
      <c r="Y18" s="152" t="str">
        <f t="shared" si="6"/>
        <v/>
      </c>
      <c r="Z18" s="109">
        <v>17</v>
      </c>
      <c r="AA18" s="109" t="s">
        <v>22</v>
      </c>
      <c r="AB18" s="153" t="s">
        <v>160</v>
      </c>
      <c r="AC18" s="239"/>
      <c r="AD18" s="73" t="str">
        <f t="shared" si="7"/>
        <v/>
      </c>
      <c r="AE18" s="154" t="s">
        <v>120</v>
      </c>
      <c r="AF18" s="239"/>
      <c r="AG18" s="73" t="str">
        <f t="shared" si="8"/>
        <v/>
      </c>
      <c r="AH18" s="75" t="s">
        <v>180</v>
      </c>
      <c r="AJ18" s="169">
        <v>1603</v>
      </c>
      <c r="AK18" s="169" t="s">
        <v>17</v>
      </c>
      <c r="AL18" s="170">
        <v>300</v>
      </c>
      <c r="AN18" s="169" t="s">
        <v>167</v>
      </c>
      <c r="AO18" s="169" t="s">
        <v>119</v>
      </c>
      <c r="AP18" s="177" t="s">
        <v>187</v>
      </c>
    </row>
    <row r="19" spans="2:42" x14ac:dyDescent="0.25">
      <c r="B19" s="155">
        <v>9</v>
      </c>
      <c r="C19" s="156">
        <v>1066</v>
      </c>
      <c r="D19" s="232"/>
      <c r="E19" s="157" t="str">
        <f t="shared" si="0"/>
        <v/>
      </c>
      <c r="F19" s="158" t="s">
        <v>23</v>
      </c>
      <c r="G19" s="234"/>
      <c r="H19" s="157" t="str">
        <f t="shared" si="1"/>
        <v/>
      </c>
      <c r="I19" s="159">
        <v>180</v>
      </c>
      <c r="J19" s="232"/>
      <c r="K19" s="157" t="str">
        <f t="shared" si="2"/>
        <v/>
      </c>
      <c r="L19" s="158" t="s">
        <v>23</v>
      </c>
      <c r="M19" s="234"/>
      <c r="N19" s="157" t="str">
        <f t="shared" si="3"/>
        <v/>
      </c>
      <c r="O19" s="159">
        <v>180</v>
      </c>
      <c r="P19" s="232"/>
      <c r="Q19" s="160" t="str">
        <f t="shared" si="4"/>
        <v/>
      </c>
      <c r="R19" s="158" t="s">
        <v>23</v>
      </c>
      <c r="S19" s="234"/>
      <c r="T19" s="160" t="str">
        <f t="shared" si="5"/>
        <v/>
      </c>
      <c r="U19" s="159">
        <v>180</v>
      </c>
      <c r="V19" s="235"/>
      <c r="W19" s="236"/>
      <c r="X19" s="157" t="str">
        <f t="shared" si="6"/>
        <v/>
      </c>
      <c r="Y19" s="161" t="str">
        <f t="shared" si="6"/>
        <v/>
      </c>
      <c r="Z19" s="158">
        <v>3</v>
      </c>
      <c r="AA19" s="158" t="s">
        <v>23</v>
      </c>
      <c r="AB19" s="162" t="s">
        <v>161</v>
      </c>
      <c r="AC19" s="238"/>
      <c r="AD19" s="157" t="str">
        <f t="shared" si="7"/>
        <v/>
      </c>
      <c r="AE19" s="163" t="s">
        <v>123</v>
      </c>
      <c r="AF19" s="238"/>
      <c r="AG19" s="157" t="str">
        <f t="shared" si="8"/>
        <v/>
      </c>
      <c r="AH19" s="164" t="s">
        <v>181</v>
      </c>
      <c r="AJ19" s="171">
        <v>2278</v>
      </c>
      <c r="AK19" s="171" t="s">
        <v>21</v>
      </c>
      <c r="AL19" s="172">
        <v>1575</v>
      </c>
      <c r="AN19" s="171" t="s">
        <v>155</v>
      </c>
      <c r="AO19" s="171" t="s">
        <v>119</v>
      </c>
      <c r="AP19" s="178" t="s">
        <v>175</v>
      </c>
    </row>
    <row r="20" spans="2:42" x14ac:dyDescent="0.25">
      <c r="B20" s="18">
        <v>10</v>
      </c>
      <c r="C20" s="151">
        <v>2316</v>
      </c>
      <c r="D20" s="233"/>
      <c r="E20" s="73" t="str">
        <f t="shared" si="0"/>
        <v/>
      </c>
      <c r="F20" s="109" t="s">
        <v>24</v>
      </c>
      <c r="G20" s="196"/>
      <c r="H20" s="73" t="str">
        <f t="shared" si="1"/>
        <v/>
      </c>
      <c r="I20" s="119">
        <v>750</v>
      </c>
      <c r="J20" s="233"/>
      <c r="K20" s="73" t="str">
        <f t="shared" si="2"/>
        <v/>
      </c>
      <c r="L20" s="109" t="s">
        <v>24</v>
      </c>
      <c r="M20" s="196"/>
      <c r="N20" s="73" t="str">
        <f t="shared" si="3"/>
        <v/>
      </c>
      <c r="O20" s="119">
        <v>750</v>
      </c>
      <c r="P20" s="233"/>
      <c r="Q20" s="122" t="str">
        <f t="shared" si="4"/>
        <v/>
      </c>
      <c r="R20" s="109" t="s">
        <v>24</v>
      </c>
      <c r="S20" s="196"/>
      <c r="T20" s="122" t="str">
        <f t="shared" si="5"/>
        <v/>
      </c>
      <c r="U20" s="119">
        <v>750</v>
      </c>
      <c r="V20" s="38"/>
      <c r="W20" s="237"/>
      <c r="X20" s="73" t="str">
        <f t="shared" si="6"/>
        <v/>
      </c>
      <c r="Y20" s="152" t="str">
        <f t="shared" si="6"/>
        <v/>
      </c>
      <c r="Z20" s="109">
        <v>12</v>
      </c>
      <c r="AA20" s="109" t="s">
        <v>24</v>
      </c>
      <c r="AB20" s="153" t="s">
        <v>162</v>
      </c>
      <c r="AC20" s="239"/>
      <c r="AD20" s="73" t="str">
        <f t="shared" si="7"/>
        <v/>
      </c>
      <c r="AE20" s="154" t="s">
        <v>124</v>
      </c>
      <c r="AF20" s="239"/>
      <c r="AG20" s="73" t="str">
        <f t="shared" si="8"/>
        <v/>
      </c>
      <c r="AH20" s="75" t="s">
        <v>182</v>
      </c>
      <c r="AJ20" s="169">
        <v>2304</v>
      </c>
      <c r="AK20" s="169" t="s">
        <v>31</v>
      </c>
      <c r="AL20" s="170">
        <v>750</v>
      </c>
      <c r="AN20" s="169" t="s">
        <v>171</v>
      </c>
      <c r="AO20" s="169" t="s">
        <v>117</v>
      </c>
      <c r="AP20" s="177" t="s">
        <v>186</v>
      </c>
    </row>
    <row r="21" spans="2:42" x14ac:dyDescent="0.25">
      <c r="B21" s="155">
        <v>11</v>
      </c>
      <c r="C21" s="156">
        <v>3334</v>
      </c>
      <c r="D21" s="232"/>
      <c r="E21" s="157" t="str">
        <f t="shared" si="0"/>
        <v/>
      </c>
      <c r="F21" s="158" t="s">
        <v>25</v>
      </c>
      <c r="G21" s="234"/>
      <c r="H21" s="157" t="str">
        <f t="shared" si="1"/>
        <v/>
      </c>
      <c r="I21" s="159">
        <v>250</v>
      </c>
      <c r="J21" s="232"/>
      <c r="K21" s="157" t="str">
        <f t="shared" si="2"/>
        <v/>
      </c>
      <c r="L21" s="158" t="s">
        <v>25</v>
      </c>
      <c r="M21" s="234"/>
      <c r="N21" s="157" t="str">
        <f t="shared" si="3"/>
        <v/>
      </c>
      <c r="O21" s="159">
        <v>250</v>
      </c>
      <c r="P21" s="232"/>
      <c r="Q21" s="160" t="str">
        <f t="shared" si="4"/>
        <v/>
      </c>
      <c r="R21" s="158" t="s">
        <v>25</v>
      </c>
      <c r="S21" s="234"/>
      <c r="T21" s="160" t="str">
        <f t="shared" si="5"/>
        <v/>
      </c>
      <c r="U21" s="159">
        <v>250</v>
      </c>
      <c r="V21" s="235"/>
      <c r="W21" s="236"/>
      <c r="X21" s="157" t="str">
        <f t="shared" si="6"/>
        <v/>
      </c>
      <c r="Y21" s="161" t="str">
        <f t="shared" si="6"/>
        <v/>
      </c>
      <c r="Z21" s="158">
        <v>15</v>
      </c>
      <c r="AA21" s="158" t="s">
        <v>25</v>
      </c>
      <c r="AB21" s="162" t="s">
        <v>163</v>
      </c>
      <c r="AC21" s="238"/>
      <c r="AD21" s="157" t="str">
        <f t="shared" si="7"/>
        <v/>
      </c>
      <c r="AE21" s="163" t="s">
        <v>119</v>
      </c>
      <c r="AF21" s="238"/>
      <c r="AG21" s="157" t="str">
        <f t="shared" si="8"/>
        <v/>
      </c>
      <c r="AH21" s="164" t="s">
        <v>183</v>
      </c>
      <c r="AJ21" s="171">
        <v>2314</v>
      </c>
      <c r="AK21" s="171" t="s">
        <v>30</v>
      </c>
      <c r="AL21" s="172">
        <v>125</v>
      </c>
      <c r="AN21" s="171" t="s">
        <v>166</v>
      </c>
      <c r="AO21" s="171" t="s">
        <v>117</v>
      </c>
      <c r="AP21" s="178" t="s">
        <v>186</v>
      </c>
    </row>
    <row r="22" spans="2:42" x14ac:dyDescent="0.25">
      <c r="B22" s="18">
        <v>12</v>
      </c>
      <c r="C22" s="151">
        <v>1084</v>
      </c>
      <c r="D22" s="233"/>
      <c r="E22" s="73" t="str">
        <f t="shared" si="0"/>
        <v/>
      </c>
      <c r="F22" s="109" t="s">
        <v>26</v>
      </c>
      <c r="G22" s="196"/>
      <c r="H22" s="73" t="str">
        <f t="shared" si="1"/>
        <v/>
      </c>
      <c r="I22" s="119">
        <v>1000</v>
      </c>
      <c r="J22" s="233"/>
      <c r="K22" s="73" t="str">
        <f t="shared" si="2"/>
        <v/>
      </c>
      <c r="L22" s="109" t="s">
        <v>26</v>
      </c>
      <c r="M22" s="196"/>
      <c r="N22" s="73" t="str">
        <f t="shared" si="3"/>
        <v/>
      </c>
      <c r="O22" s="119">
        <v>1000</v>
      </c>
      <c r="P22" s="233"/>
      <c r="Q22" s="122" t="str">
        <f t="shared" si="4"/>
        <v/>
      </c>
      <c r="R22" s="109" t="s">
        <v>26</v>
      </c>
      <c r="S22" s="196"/>
      <c r="T22" s="122" t="str">
        <f t="shared" si="5"/>
        <v/>
      </c>
      <c r="U22" s="119">
        <v>1000</v>
      </c>
      <c r="V22" s="38"/>
      <c r="W22" s="237"/>
      <c r="X22" s="73" t="str">
        <f t="shared" si="6"/>
        <v/>
      </c>
      <c r="Y22" s="152" t="str">
        <f t="shared" si="6"/>
        <v/>
      </c>
      <c r="Z22" s="109">
        <v>4</v>
      </c>
      <c r="AA22" s="109" t="s">
        <v>26</v>
      </c>
      <c r="AB22" s="153" t="s">
        <v>164</v>
      </c>
      <c r="AC22" s="239"/>
      <c r="AD22" s="73" t="str">
        <f t="shared" si="7"/>
        <v/>
      </c>
      <c r="AE22" s="154" t="s">
        <v>124</v>
      </c>
      <c r="AF22" s="239"/>
      <c r="AG22" s="73" t="str">
        <f t="shared" si="8"/>
        <v/>
      </c>
      <c r="AH22" s="75" t="s">
        <v>184</v>
      </c>
      <c r="AJ22" s="169">
        <v>2316</v>
      </c>
      <c r="AK22" s="169" t="s">
        <v>24</v>
      </c>
      <c r="AL22" s="170">
        <v>750</v>
      </c>
      <c r="AN22" s="169" t="s">
        <v>153</v>
      </c>
      <c r="AO22" s="169" t="s">
        <v>117</v>
      </c>
      <c r="AP22" s="177" t="s">
        <v>173</v>
      </c>
    </row>
    <row r="23" spans="2:42" x14ac:dyDescent="0.25">
      <c r="B23" s="155">
        <v>13</v>
      </c>
      <c r="C23" s="156">
        <v>2458</v>
      </c>
      <c r="D23" s="232"/>
      <c r="E23" s="157" t="str">
        <f t="shared" si="0"/>
        <v/>
      </c>
      <c r="F23" s="158" t="s">
        <v>27</v>
      </c>
      <c r="G23" s="234"/>
      <c r="H23" s="157" t="str">
        <f t="shared" si="1"/>
        <v/>
      </c>
      <c r="I23" s="159">
        <v>250</v>
      </c>
      <c r="J23" s="232"/>
      <c r="K23" s="157" t="str">
        <f t="shared" si="2"/>
        <v/>
      </c>
      <c r="L23" s="158" t="s">
        <v>27</v>
      </c>
      <c r="M23" s="234"/>
      <c r="N23" s="157" t="str">
        <f t="shared" si="3"/>
        <v/>
      </c>
      <c r="O23" s="159">
        <v>250</v>
      </c>
      <c r="P23" s="232"/>
      <c r="Q23" s="160" t="str">
        <f t="shared" si="4"/>
        <v/>
      </c>
      <c r="R23" s="158" t="s">
        <v>27</v>
      </c>
      <c r="S23" s="234"/>
      <c r="T23" s="160" t="str">
        <f t="shared" si="5"/>
        <v/>
      </c>
      <c r="U23" s="159">
        <v>250</v>
      </c>
      <c r="V23" s="235"/>
      <c r="W23" s="236"/>
      <c r="X23" s="157" t="str">
        <f t="shared" si="6"/>
        <v/>
      </c>
      <c r="Y23" s="161" t="str">
        <f t="shared" si="6"/>
        <v/>
      </c>
      <c r="Z23" s="158">
        <v>14</v>
      </c>
      <c r="AA23" s="158" t="s">
        <v>27</v>
      </c>
      <c r="AB23" s="162" t="s">
        <v>165</v>
      </c>
      <c r="AC23" s="238"/>
      <c r="AD23" s="157" t="str">
        <f t="shared" si="7"/>
        <v/>
      </c>
      <c r="AE23" s="163" t="s">
        <v>119</v>
      </c>
      <c r="AF23" s="238"/>
      <c r="AG23" s="157" t="str">
        <f t="shared" si="8"/>
        <v/>
      </c>
      <c r="AH23" s="164" t="s">
        <v>185</v>
      </c>
      <c r="AJ23" s="171">
        <v>2352</v>
      </c>
      <c r="AK23" s="171" t="s">
        <v>19</v>
      </c>
      <c r="AL23" s="172">
        <v>750</v>
      </c>
      <c r="AN23" s="171" t="s">
        <v>161</v>
      </c>
      <c r="AO23" s="171" t="s">
        <v>123</v>
      </c>
      <c r="AP23" s="178" t="s">
        <v>181</v>
      </c>
    </row>
    <row r="24" spans="2:42" x14ac:dyDescent="0.25">
      <c r="B24" s="18">
        <v>14</v>
      </c>
      <c r="C24" s="151">
        <v>1495</v>
      </c>
      <c r="D24" s="233"/>
      <c r="E24" s="73" t="str">
        <f t="shared" si="0"/>
        <v/>
      </c>
      <c r="F24" s="109" t="s">
        <v>28</v>
      </c>
      <c r="G24" s="196"/>
      <c r="H24" s="73" t="str">
        <f t="shared" si="1"/>
        <v/>
      </c>
      <c r="I24" s="119">
        <v>1400</v>
      </c>
      <c r="J24" s="233"/>
      <c r="K24" s="73" t="str">
        <f t="shared" si="2"/>
        <v/>
      </c>
      <c r="L24" s="109" t="s">
        <v>28</v>
      </c>
      <c r="M24" s="196"/>
      <c r="N24" s="73" t="str">
        <f t="shared" si="3"/>
        <v/>
      </c>
      <c r="O24" s="119">
        <v>1400</v>
      </c>
      <c r="P24" s="233"/>
      <c r="Q24" s="122" t="str">
        <f t="shared" si="4"/>
        <v/>
      </c>
      <c r="R24" s="109" t="s">
        <v>28</v>
      </c>
      <c r="S24" s="196"/>
      <c r="T24" s="122" t="str">
        <f t="shared" si="5"/>
        <v/>
      </c>
      <c r="U24" s="119">
        <v>1400</v>
      </c>
      <c r="V24" s="38"/>
      <c r="W24" s="237"/>
      <c r="X24" s="73" t="str">
        <f t="shared" si="6"/>
        <v/>
      </c>
      <c r="Y24" s="152" t="str">
        <f t="shared" si="6"/>
        <v/>
      </c>
      <c r="Z24" s="109">
        <v>7</v>
      </c>
      <c r="AA24" s="109" t="s">
        <v>28</v>
      </c>
      <c r="AB24" s="153" t="s">
        <v>166</v>
      </c>
      <c r="AC24" s="239"/>
      <c r="AD24" s="73" t="str">
        <f t="shared" si="7"/>
        <v/>
      </c>
      <c r="AE24" s="154" t="s">
        <v>117</v>
      </c>
      <c r="AF24" s="239"/>
      <c r="AG24" s="73" t="str">
        <f t="shared" si="8"/>
        <v/>
      </c>
      <c r="AH24" s="75" t="s">
        <v>186</v>
      </c>
      <c r="AJ24" s="169">
        <v>2458</v>
      </c>
      <c r="AK24" s="169" t="s">
        <v>27</v>
      </c>
      <c r="AL24" s="170">
        <v>250</v>
      </c>
      <c r="AN24" s="169" t="s">
        <v>164</v>
      </c>
      <c r="AO24" s="169" t="s">
        <v>124</v>
      </c>
      <c r="AP24" s="177" t="s">
        <v>184</v>
      </c>
    </row>
    <row r="25" spans="2:42" x14ac:dyDescent="0.25">
      <c r="B25" s="155">
        <v>15</v>
      </c>
      <c r="C25" s="156">
        <v>1131</v>
      </c>
      <c r="D25" s="232"/>
      <c r="E25" s="157" t="str">
        <f t="shared" si="0"/>
        <v/>
      </c>
      <c r="F25" s="158" t="s">
        <v>29</v>
      </c>
      <c r="G25" s="234"/>
      <c r="H25" s="157" t="str">
        <f t="shared" si="1"/>
        <v/>
      </c>
      <c r="I25" s="159">
        <v>75</v>
      </c>
      <c r="J25" s="232"/>
      <c r="K25" s="157" t="str">
        <f t="shared" si="2"/>
        <v/>
      </c>
      <c r="L25" s="158" t="s">
        <v>29</v>
      </c>
      <c r="M25" s="234"/>
      <c r="N25" s="157" t="str">
        <f t="shared" si="3"/>
        <v/>
      </c>
      <c r="O25" s="159">
        <v>75</v>
      </c>
      <c r="P25" s="232"/>
      <c r="Q25" s="160" t="str">
        <f t="shared" si="4"/>
        <v/>
      </c>
      <c r="R25" s="158" t="s">
        <v>29</v>
      </c>
      <c r="S25" s="234"/>
      <c r="T25" s="160" t="str">
        <f t="shared" si="5"/>
        <v/>
      </c>
      <c r="U25" s="159">
        <v>75</v>
      </c>
      <c r="V25" s="235"/>
      <c r="W25" s="236"/>
      <c r="X25" s="157" t="str">
        <f t="shared" si="6"/>
        <v/>
      </c>
      <c r="Y25" s="161" t="str">
        <f t="shared" si="6"/>
        <v/>
      </c>
      <c r="Z25" s="158">
        <v>5</v>
      </c>
      <c r="AA25" s="158" t="s">
        <v>29</v>
      </c>
      <c r="AB25" s="162" t="s">
        <v>167</v>
      </c>
      <c r="AC25" s="238"/>
      <c r="AD25" s="157" t="str">
        <f t="shared" si="7"/>
        <v/>
      </c>
      <c r="AE25" s="163" t="s">
        <v>119</v>
      </c>
      <c r="AF25" s="238"/>
      <c r="AG25" s="157" t="str">
        <f t="shared" si="8"/>
        <v/>
      </c>
      <c r="AH25" s="164" t="s">
        <v>187</v>
      </c>
      <c r="AJ25" s="171">
        <v>3334</v>
      </c>
      <c r="AK25" s="171" t="s">
        <v>25</v>
      </c>
      <c r="AL25" s="172">
        <v>250</v>
      </c>
      <c r="AN25" s="171" t="s">
        <v>162</v>
      </c>
      <c r="AO25" s="171" t="s">
        <v>124</v>
      </c>
      <c r="AP25" s="178" t="s">
        <v>182</v>
      </c>
    </row>
    <row r="26" spans="2:42" x14ac:dyDescent="0.25">
      <c r="B26" s="18">
        <v>16</v>
      </c>
      <c r="C26" s="151">
        <v>2314</v>
      </c>
      <c r="D26" s="233"/>
      <c r="E26" s="73" t="str">
        <f t="shared" si="0"/>
        <v/>
      </c>
      <c r="F26" s="109" t="s">
        <v>30</v>
      </c>
      <c r="G26" s="196"/>
      <c r="H26" s="73" t="str">
        <f t="shared" si="1"/>
        <v/>
      </c>
      <c r="I26" s="119">
        <v>125</v>
      </c>
      <c r="J26" s="233"/>
      <c r="K26" s="73" t="str">
        <f t="shared" si="2"/>
        <v/>
      </c>
      <c r="L26" s="109" t="s">
        <v>30</v>
      </c>
      <c r="M26" s="196"/>
      <c r="N26" s="73" t="str">
        <f t="shared" si="3"/>
        <v/>
      </c>
      <c r="O26" s="119">
        <v>125</v>
      </c>
      <c r="P26" s="233"/>
      <c r="Q26" s="122" t="str">
        <f t="shared" si="4"/>
        <v/>
      </c>
      <c r="R26" s="109" t="s">
        <v>30</v>
      </c>
      <c r="S26" s="196"/>
      <c r="T26" s="122" t="str">
        <f t="shared" si="5"/>
        <v/>
      </c>
      <c r="U26" s="119">
        <v>125</v>
      </c>
      <c r="V26" s="38"/>
      <c r="W26" s="237"/>
      <c r="X26" s="73" t="str">
        <f t="shared" si="6"/>
        <v/>
      </c>
      <c r="Y26" s="152" t="str">
        <f t="shared" si="6"/>
        <v/>
      </c>
      <c r="Z26" s="109">
        <v>11</v>
      </c>
      <c r="AA26" s="109" t="s">
        <v>30</v>
      </c>
      <c r="AB26" s="153" t="s">
        <v>168</v>
      </c>
      <c r="AC26" s="239"/>
      <c r="AD26" s="73" t="str">
        <f t="shared" si="7"/>
        <v/>
      </c>
      <c r="AE26" s="154" t="s">
        <v>119</v>
      </c>
      <c r="AF26" s="239"/>
      <c r="AG26" s="73" t="str">
        <f t="shared" si="8"/>
        <v/>
      </c>
      <c r="AH26" s="75" t="s">
        <v>188</v>
      </c>
      <c r="AJ26" s="169">
        <v>3694</v>
      </c>
      <c r="AK26" s="169" t="s">
        <v>32</v>
      </c>
      <c r="AL26" s="170">
        <v>1000</v>
      </c>
      <c r="AN26" s="169" t="s">
        <v>170</v>
      </c>
      <c r="AO26" s="169" t="s">
        <v>124</v>
      </c>
      <c r="AP26" s="177" t="s">
        <v>190</v>
      </c>
    </row>
    <row r="27" spans="2:42" x14ac:dyDescent="0.25">
      <c r="B27" s="155">
        <v>17</v>
      </c>
      <c r="C27" s="156">
        <v>2304</v>
      </c>
      <c r="D27" s="232"/>
      <c r="E27" s="157" t="str">
        <f t="shared" si="0"/>
        <v/>
      </c>
      <c r="F27" s="158" t="s">
        <v>31</v>
      </c>
      <c r="G27" s="234"/>
      <c r="H27" s="157" t="str">
        <f t="shared" si="1"/>
        <v/>
      </c>
      <c r="I27" s="159">
        <v>750</v>
      </c>
      <c r="J27" s="232"/>
      <c r="K27" s="157" t="str">
        <f t="shared" si="2"/>
        <v/>
      </c>
      <c r="L27" s="158" t="s">
        <v>31</v>
      </c>
      <c r="M27" s="234"/>
      <c r="N27" s="157" t="str">
        <f t="shared" si="3"/>
        <v/>
      </c>
      <c r="O27" s="159">
        <v>750</v>
      </c>
      <c r="P27" s="232"/>
      <c r="Q27" s="160" t="str">
        <f t="shared" si="4"/>
        <v/>
      </c>
      <c r="R27" s="158" t="s">
        <v>31</v>
      </c>
      <c r="S27" s="234"/>
      <c r="T27" s="160" t="str">
        <f t="shared" si="5"/>
        <v/>
      </c>
      <c r="U27" s="159">
        <v>750</v>
      </c>
      <c r="V27" s="235"/>
      <c r="W27" s="236"/>
      <c r="X27" s="157" t="str">
        <f t="shared" si="6"/>
        <v/>
      </c>
      <c r="Y27" s="161" t="str">
        <f t="shared" si="6"/>
        <v/>
      </c>
      <c r="Z27" s="158">
        <v>10</v>
      </c>
      <c r="AA27" s="158" t="s">
        <v>31</v>
      </c>
      <c r="AB27" s="162" t="s">
        <v>153</v>
      </c>
      <c r="AC27" s="238"/>
      <c r="AD27" s="157" t="str">
        <f t="shared" si="7"/>
        <v/>
      </c>
      <c r="AE27" s="163" t="s">
        <v>117</v>
      </c>
      <c r="AF27" s="238"/>
      <c r="AG27" s="157" t="str">
        <f t="shared" si="8"/>
        <v/>
      </c>
      <c r="AH27" s="164" t="s">
        <v>173</v>
      </c>
      <c r="AJ27" s="171">
        <v>4071</v>
      </c>
      <c r="AK27" s="171" t="s">
        <v>22</v>
      </c>
      <c r="AL27" s="172">
        <v>1000</v>
      </c>
      <c r="AN27" s="171" t="s">
        <v>157</v>
      </c>
      <c r="AO27" s="171" t="s">
        <v>121</v>
      </c>
      <c r="AP27" s="178" t="s">
        <v>177</v>
      </c>
    </row>
    <row r="28" spans="2:42" x14ac:dyDescent="0.25">
      <c r="B28" s="18">
        <v>18</v>
      </c>
      <c r="C28" s="151">
        <v>3694</v>
      </c>
      <c r="D28" s="233"/>
      <c r="E28" s="73" t="str">
        <f t="shared" si="0"/>
        <v/>
      </c>
      <c r="F28" s="109" t="s">
        <v>32</v>
      </c>
      <c r="G28" s="196"/>
      <c r="H28" s="73" t="str">
        <f t="shared" si="1"/>
        <v/>
      </c>
      <c r="I28" s="119">
        <v>1000</v>
      </c>
      <c r="J28" s="233"/>
      <c r="K28" s="73" t="str">
        <f t="shared" si="2"/>
        <v/>
      </c>
      <c r="L28" s="109" t="s">
        <v>32</v>
      </c>
      <c r="M28" s="196"/>
      <c r="N28" s="73" t="str">
        <f t="shared" si="3"/>
        <v/>
      </c>
      <c r="O28" s="119">
        <v>1000</v>
      </c>
      <c r="P28" s="233"/>
      <c r="Q28" s="122" t="str">
        <f t="shared" si="4"/>
        <v/>
      </c>
      <c r="R28" s="109" t="s">
        <v>32</v>
      </c>
      <c r="S28" s="196"/>
      <c r="T28" s="122" t="str">
        <f t="shared" si="5"/>
        <v/>
      </c>
      <c r="U28" s="119">
        <v>1000</v>
      </c>
      <c r="V28" s="38"/>
      <c r="W28" s="237"/>
      <c r="X28" s="73" t="str">
        <f t="shared" si="6"/>
        <v/>
      </c>
      <c r="Y28" s="152" t="str">
        <f t="shared" si="6"/>
        <v/>
      </c>
      <c r="Z28" s="109">
        <v>16</v>
      </c>
      <c r="AA28" s="109" t="s">
        <v>32</v>
      </c>
      <c r="AB28" s="153" t="s">
        <v>169</v>
      </c>
      <c r="AC28" s="239"/>
      <c r="AD28" s="73" t="str">
        <f t="shared" si="7"/>
        <v/>
      </c>
      <c r="AE28" s="154" t="s">
        <v>125</v>
      </c>
      <c r="AF28" s="239"/>
      <c r="AG28" s="73" t="str">
        <f t="shared" si="8"/>
        <v/>
      </c>
      <c r="AH28" s="75" t="s">
        <v>189</v>
      </c>
      <c r="AJ28" s="169">
        <v>4298</v>
      </c>
      <c r="AK28" s="169" t="s">
        <v>18</v>
      </c>
      <c r="AL28" s="170">
        <v>180</v>
      </c>
      <c r="AN28" s="169" t="s">
        <v>158</v>
      </c>
      <c r="AO28" s="169" t="s">
        <v>122</v>
      </c>
      <c r="AP28" s="177" t="s">
        <v>178</v>
      </c>
    </row>
    <row r="29" spans="2:42" x14ac:dyDescent="0.25">
      <c r="B29" s="155">
        <v>19</v>
      </c>
      <c r="C29" s="156">
        <v>4522</v>
      </c>
      <c r="D29" s="232"/>
      <c r="E29" s="157" t="str">
        <f t="shared" si="0"/>
        <v/>
      </c>
      <c r="F29" s="158" t="s">
        <v>33</v>
      </c>
      <c r="G29" s="234"/>
      <c r="H29" s="157" t="str">
        <f t="shared" si="1"/>
        <v/>
      </c>
      <c r="I29" s="159">
        <v>75</v>
      </c>
      <c r="J29" s="232"/>
      <c r="K29" s="157" t="str">
        <f t="shared" si="2"/>
        <v/>
      </c>
      <c r="L29" s="158" t="s">
        <v>33</v>
      </c>
      <c r="M29" s="234"/>
      <c r="N29" s="157" t="str">
        <f t="shared" si="3"/>
        <v/>
      </c>
      <c r="O29" s="159">
        <v>75</v>
      </c>
      <c r="P29" s="232"/>
      <c r="Q29" s="160" t="str">
        <f t="shared" si="4"/>
        <v/>
      </c>
      <c r="R29" s="158" t="s">
        <v>33</v>
      </c>
      <c r="S29" s="234"/>
      <c r="T29" s="160" t="str">
        <f t="shared" si="5"/>
        <v/>
      </c>
      <c r="U29" s="159">
        <v>75</v>
      </c>
      <c r="V29" s="235"/>
      <c r="W29" s="236"/>
      <c r="X29" s="157" t="str">
        <f t="shared" si="6"/>
        <v/>
      </c>
      <c r="Y29" s="161" t="str">
        <f t="shared" si="6"/>
        <v/>
      </c>
      <c r="Z29" s="158">
        <v>20</v>
      </c>
      <c r="AA29" s="158" t="s">
        <v>33</v>
      </c>
      <c r="AB29" s="162" t="s">
        <v>170</v>
      </c>
      <c r="AC29" s="238"/>
      <c r="AD29" s="157" t="str">
        <f t="shared" si="7"/>
        <v/>
      </c>
      <c r="AE29" s="163" t="s">
        <v>124</v>
      </c>
      <c r="AF29" s="238"/>
      <c r="AG29" s="157" t="str">
        <f t="shared" si="8"/>
        <v/>
      </c>
      <c r="AH29" s="164" t="s">
        <v>190</v>
      </c>
      <c r="AJ29" s="171">
        <v>4405</v>
      </c>
      <c r="AK29" s="171" t="s">
        <v>15</v>
      </c>
      <c r="AL29" s="172">
        <v>180</v>
      </c>
      <c r="AN29" s="179" t="s">
        <v>169</v>
      </c>
      <c r="AO29" s="179" t="s">
        <v>125</v>
      </c>
      <c r="AP29" s="180" t="s">
        <v>189</v>
      </c>
    </row>
    <row r="30" spans="2:42" x14ac:dyDescent="0.25">
      <c r="B30" s="217">
        <v>20</v>
      </c>
      <c r="C30" s="218">
        <v>1198</v>
      </c>
      <c r="D30" s="233"/>
      <c r="E30" s="219" t="str">
        <f t="shared" si="0"/>
        <v/>
      </c>
      <c r="F30" s="220" t="s">
        <v>34</v>
      </c>
      <c r="G30" s="196"/>
      <c r="H30" s="219" t="str">
        <f t="shared" si="1"/>
        <v/>
      </c>
      <c r="I30" s="221">
        <v>72</v>
      </c>
      <c r="J30" s="233"/>
      <c r="K30" s="219" t="str">
        <f t="shared" si="2"/>
        <v/>
      </c>
      <c r="L30" s="220" t="s">
        <v>34</v>
      </c>
      <c r="M30" s="196"/>
      <c r="N30" s="219" t="str">
        <f t="shared" si="3"/>
        <v/>
      </c>
      <c r="O30" s="221">
        <v>72</v>
      </c>
      <c r="P30" s="233"/>
      <c r="Q30" s="222" t="str">
        <f t="shared" si="4"/>
        <v/>
      </c>
      <c r="R30" s="220" t="s">
        <v>34</v>
      </c>
      <c r="S30" s="196"/>
      <c r="T30" s="222" t="str">
        <f t="shared" si="5"/>
        <v/>
      </c>
      <c r="U30" s="221">
        <v>72</v>
      </c>
      <c r="V30" s="38"/>
      <c r="W30" s="237"/>
      <c r="X30" s="219" t="str">
        <f t="shared" si="6"/>
        <v/>
      </c>
      <c r="Y30" s="223" t="str">
        <f t="shared" si="6"/>
        <v/>
      </c>
      <c r="Z30" s="220">
        <v>6</v>
      </c>
      <c r="AA30" s="220" t="s">
        <v>34</v>
      </c>
      <c r="AB30" s="224" t="s">
        <v>171</v>
      </c>
      <c r="AC30" s="239"/>
      <c r="AD30" s="219" t="str">
        <f t="shared" si="7"/>
        <v/>
      </c>
      <c r="AE30" s="225" t="s">
        <v>117</v>
      </c>
      <c r="AF30" s="239"/>
      <c r="AG30" s="219" t="str">
        <f t="shared" si="8"/>
        <v/>
      </c>
      <c r="AH30" s="225" t="s">
        <v>186</v>
      </c>
      <c r="AJ30" s="173">
        <v>4522</v>
      </c>
      <c r="AK30" s="173" t="s">
        <v>33</v>
      </c>
      <c r="AL30" s="174">
        <v>75</v>
      </c>
    </row>
  </sheetData>
  <conditionalFormatting sqref="B8:B9 E9 H9 K9 N9 Q9 T9 X9:Y9">
    <cfRule type="colorScale" priority="2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B11:AH30">
    <cfRule type="cellIs" dxfId="6" priority="3" operator="equal">
      <formula>Rng_Lkp_AnswerStatus_Bad</formula>
    </cfRule>
    <cfRule type="cellIs" dxfId="5" priority="4" operator="equal">
      <formula>Rng_Lkp_AnswerStatus_Good</formula>
    </cfRule>
  </conditionalFormatting>
  <conditionalFormatting sqref="AD9 AG9">
    <cfRule type="colorScale" priority="1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pageMargins left="0.7" right="0.7" top="0.75" bottom="0.75" header="0.3" footer="0.3"/>
  <pageSetup paperSize="121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10020-194D-4AB2-8A24-D6DAA482F64B}">
  <sheetPr>
    <tabColor theme="9"/>
  </sheetPr>
  <dimension ref="A1:AP30"/>
  <sheetViews>
    <sheetView showGridLines="0" zoomScaleNormal="100" workbookViewId="0">
      <pane xSplit="3" ySplit="10" topLeftCell="D11" activePane="bottomRight" state="frozen"/>
      <selection pane="topRight" activeCell="D1" sqref="D1"/>
      <selection pane="bottomLeft" activeCell="A10" sqref="A10"/>
      <selection pane="bottomRight" activeCell="D11" sqref="D11"/>
    </sheetView>
  </sheetViews>
  <sheetFormatPr defaultColWidth="9.140625" defaultRowHeight="15" outlineLevelRow="1" outlineLevelCol="1" x14ac:dyDescent="0.25"/>
  <cols>
    <col min="1" max="1" width="2.5703125" style="10" customWidth="1"/>
    <col min="2" max="2" width="6.140625" style="10" bestFit="1" customWidth="1"/>
    <col min="3" max="3" width="12.7109375" style="10" bestFit="1" customWidth="1"/>
    <col min="4" max="4" width="17.5703125" style="10" bestFit="1" customWidth="1"/>
    <col min="5" max="5" width="8.140625" style="10" bestFit="1" customWidth="1"/>
    <col min="6" max="6" width="17.5703125" style="10" hidden="1" customWidth="1" outlineLevel="1"/>
    <col min="7" max="7" width="12.42578125" style="10" customWidth="1" collapsed="1"/>
    <col min="8" max="8" width="8.140625" style="10" bestFit="1" customWidth="1"/>
    <col min="9" max="9" width="12.42578125" style="10" hidden="1" customWidth="1" outlineLevel="1"/>
    <col min="10" max="10" width="24.5703125" style="10" bestFit="1" customWidth="1" collapsed="1"/>
    <col min="11" max="11" width="10" style="10" bestFit="1" customWidth="1"/>
    <col min="12" max="12" width="17.5703125" style="10" hidden="1" customWidth="1" outlineLevel="1"/>
    <col min="13" max="13" width="25.7109375" style="10" bestFit="1" customWidth="1" collapsed="1"/>
    <col min="14" max="14" width="16.85546875" style="10" bestFit="1" customWidth="1"/>
    <col min="15" max="15" width="12.42578125" style="10" hidden="1" customWidth="1" outlineLevel="1"/>
    <col min="16" max="16" width="31.7109375" style="10" bestFit="1" customWidth="1" collapsed="1"/>
    <col min="17" max="17" width="10" style="10" bestFit="1" customWidth="1"/>
    <col min="18" max="18" width="18.140625" style="10" hidden="1" customWidth="1" outlineLevel="1"/>
    <col min="19" max="19" width="31.7109375" style="10" bestFit="1" customWidth="1" collapsed="1"/>
    <col min="20" max="20" width="16.85546875" style="10" bestFit="1" customWidth="1"/>
    <col min="21" max="21" width="12.42578125" style="10" hidden="1" customWidth="1" outlineLevel="1"/>
    <col min="22" max="22" width="17" style="10" bestFit="1" customWidth="1" collapsed="1"/>
    <col min="23" max="23" width="17.5703125" style="10" bestFit="1" customWidth="1"/>
    <col min="24" max="25" width="9.140625" style="10" customWidth="1"/>
    <col min="26" max="26" width="14.85546875" style="10" hidden="1" customWidth="1" outlineLevel="1"/>
    <col min="27" max="27" width="18.28515625" style="10" hidden="1" customWidth="1" outlineLevel="1"/>
    <col min="28" max="28" width="6" style="10" bestFit="1" customWidth="1" collapsed="1"/>
    <col min="29" max="29" width="28.42578125" style="10" bestFit="1" customWidth="1"/>
    <col min="30" max="30" width="9.140625" style="10" customWidth="1"/>
    <col min="31" max="31" width="9.140625" style="10" hidden="1" customWidth="1" outlineLevel="1"/>
    <col min="32" max="32" width="28.42578125" style="10" bestFit="1" customWidth="1" collapsed="1"/>
    <col min="33" max="33" width="9.140625" style="10" customWidth="1"/>
    <col min="34" max="34" width="19" style="10" hidden="1" customWidth="1" outlineLevel="1"/>
    <col min="35" max="35" width="9.140625" style="10" customWidth="1" collapsed="1"/>
    <col min="36" max="36" width="8.140625" style="10" bestFit="1" customWidth="1"/>
    <col min="37" max="37" width="17.5703125" style="10" bestFit="1" customWidth="1"/>
    <col min="38" max="38" width="12.42578125" style="10" customWidth="1"/>
    <col min="39" max="39" width="4.7109375" style="10" customWidth="1"/>
    <col min="40" max="40" width="6" style="10" bestFit="1" customWidth="1"/>
    <col min="41" max="41" width="5.5703125" style="10" bestFit="1" customWidth="1"/>
    <col min="42" max="42" width="18.140625" style="10" bestFit="1" customWidth="1"/>
    <col min="43" max="16384" width="9.140625" style="10"/>
  </cols>
  <sheetData>
    <row r="1" spans="1:42" s="8" customFormat="1" ht="21" x14ac:dyDescent="0.35">
      <c r="A1" s="47" t="s">
        <v>144</v>
      </c>
      <c r="B1" s="4"/>
    </row>
    <row r="2" spans="1:42" s="8" customFormat="1" ht="18.75" x14ac:dyDescent="0.3">
      <c r="A2" s="48" t="s">
        <v>13</v>
      </c>
      <c r="B2" s="9"/>
      <c r="AJ2" s="46" t="s">
        <v>150</v>
      </c>
      <c r="AK2" s="46"/>
    </row>
    <row r="3" spans="1:42" ht="6.95" customHeight="1" x14ac:dyDescent="0.25"/>
    <row r="4" spans="1:42" x14ac:dyDescent="0.25">
      <c r="J4" s="13" t="s">
        <v>148</v>
      </c>
      <c r="K4" s="50">
        <f>MATCH(K5,$AJ$10:$AL$10,0)</f>
        <v>2</v>
      </c>
      <c r="M4" s="13" t="s">
        <v>148</v>
      </c>
      <c r="N4" s="50">
        <f>MATCH(N5,$AJ$10:$AL$10,0)</f>
        <v>3</v>
      </c>
      <c r="V4" s="13" t="s">
        <v>148</v>
      </c>
      <c r="W4" s="50">
        <f>MATCH(W5,$AJ$10:$AL$10,0)</f>
        <v>2</v>
      </c>
    </row>
    <row r="5" spans="1:42" x14ac:dyDescent="0.25">
      <c r="D5" s="49" t="str">
        <f ca="1">"Hint: Lookup table starts on cell " &amp; SUBSTITUTE(CELL("address",$AJ$10),"$","")</f>
        <v>Hint: Lookup table starts on cell AJ10</v>
      </c>
      <c r="J5" s="13" t="s">
        <v>192</v>
      </c>
      <c r="K5" s="51" t="s">
        <v>14</v>
      </c>
      <c r="M5" s="13" t="s">
        <v>192</v>
      </c>
      <c r="N5" s="51" t="s">
        <v>92</v>
      </c>
      <c r="P5" s="13" t="s">
        <v>192</v>
      </c>
      <c r="Q5" s="51" t="s">
        <v>14</v>
      </c>
      <c r="S5" s="13" t="s">
        <v>192</v>
      </c>
      <c r="T5" s="51" t="s">
        <v>92</v>
      </c>
      <c r="V5" s="13" t="s">
        <v>192</v>
      </c>
      <c r="W5" s="51" t="s">
        <v>14</v>
      </c>
    </row>
    <row r="6" spans="1:42" ht="6.95" customHeight="1" x14ac:dyDescent="0.25"/>
    <row r="7" spans="1:42" x14ac:dyDescent="0.25">
      <c r="C7" s="14" t="s">
        <v>11</v>
      </c>
      <c r="D7" s="28">
        <v>1</v>
      </c>
      <c r="E7" s="17">
        <v>1</v>
      </c>
      <c r="F7" s="17">
        <v>1</v>
      </c>
      <c r="G7" s="28">
        <v>2</v>
      </c>
      <c r="H7" s="17">
        <v>2</v>
      </c>
      <c r="I7" s="17">
        <v>2</v>
      </c>
      <c r="J7" s="28">
        <v>3</v>
      </c>
      <c r="K7" s="17">
        <v>3</v>
      </c>
      <c r="L7" s="17">
        <v>3</v>
      </c>
      <c r="M7" s="28">
        <v>4</v>
      </c>
      <c r="N7" s="17">
        <v>4</v>
      </c>
      <c r="O7" s="17">
        <v>4</v>
      </c>
      <c r="P7" s="28">
        <v>5</v>
      </c>
      <c r="Q7" s="17">
        <v>5</v>
      </c>
      <c r="R7" s="17">
        <v>5</v>
      </c>
      <c r="S7" s="28">
        <v>6</v>
      </c>
      <c r="T7" s="17">
        <v>6</v>
      </c>
      <c r="U7" s="17">
        <v>6</v>
      </c>
      <c r="V7" s="28">
        <v>7</v>
      </c>
      <c r="W7" s="17">
        <v>8</v>
      </c>
      <c r="X7" s="17">
        <v>7</v>
      </c>
      <c r="Y7" s="17">
        <v>8</v>
      </c>
      <c r="Z7" s="17">
        <v>7</v>
      </c>
      <c r="AA7" s="17">
        <v>8</v>
      </c>
      <c r="AC7" s="28">
        <v>9</v>
      </c>
      <c r="AD7" s="55">
        <v>9</v>
      </c>
      <c r="AE7" s="55">
        <v>9</v>
      </c>
      <c r="AF7" s="28">
        <v>10</v>
      </c>
      <c r="AG7" s="17">
        <v>10</v>
      </c>
      <c r="AH7" s="17">
        <v>10</v>
      </c>
      <c r="AJ7" s="11" t="s">
        <v>191</v>
      </c>
      <c r="AN7" s="11" t="s">
        <v>151</v>
      </c>
    </row>
    <row r="8" spans="1:42" hidden="1" outlineLevel="1" x14ac:dyDescent="0.25">
      <c r="B8" s="37">
        <f>IFERROR(IF(SUM(D8,G8,J8,M8,P8,S8,V8,W8,AC8,AF8)=0,"",SUM(D8,G8,J8,M8,P8,S8,V8,W8,AC8,AF8)/SUM(F8,I8,L8,O8,R8,U8,Z8,AA8,AE8,AH8)),"")</f>
        <v>1</v>
      </c>
      <c r="C8" s="34" t="s">
        <v>56</v>
      </c>
      <c r="D8" s="35">
        <f>COUNTA(D11:D30)</f>
        <v>20</v>
      </c>
      <c r="E8" s="36"/>
      <c r="F8" s="36">
        <f>COUNTA(F11:F30)</f>
        <v>20</v>
      </c>
      <c r="G8" s="35">
        <f>COUNTA(G11:G30)</f>
        <v>20</v>
      </c>
      <c r="H8" s="36"/>
      <c r="I8" s="36">
        <f>COUNTA(I11:I30)</f>
        <v>20</v>
      </c>
      <c r="J8" s="35">
        <f>COUNTA(J11:J30)</f>
        <v>20</v>
      </c>
      <c r="K8" s="36"/>
      <c r="L8" s="36">
        <f>COUNTA(L11:L30)</f>
        <v>20</v>
      </c>
      <c r="M8" s="35">
        <f>COUNTA(M11:M30)</f>
        <v>20</v>
      </c>
      <c r="N8" s="36"/>
      <c r="O8" s="36">
        <f>COUNTA(O11:O30)</f>
        <v>20</v>
      </c>
      <c r="P8" s="35">
        <f>COUNTA(P11:P30)</f>
        <v>20</v>
      </c>
      <c r="Q8" s="36"/>
      <c r="R8" s="36">
        <f>COUNTA(R11:R30)</f>
        <v>20</v>
      </c>
      <c r="S8" s="35">
        <f>COUNTA(S11:S30)</f>
        <v>20</v>
      </c>
      <c r="U8" s="36">
        <f>COUNTA(U11:U30)</f>
        <v>20</v>
      </c>
      <c r="V8" s="35">
        <f>COUNTA(V11:V30)</f>
        <v>20</v>
      </c>
      <c r="W8" s="36">
        <f>COUNTA(W11:W30)</f>
        <v>20</v>
      </c>
      <c r="X8" s="36"/>
      <c r="Y8" s="36"/>
      <c r="Z8" s="36">
        <f>COUNTA(Z11:Z30)</f>
        <v>20</v>
      </c>
      <c r="AA8" s="36">
        <f>COUNTA(AA11:AA30)</f>
        <v>20</v>
      </c>
      <c r="AC8" s="35">
        <f>COUNTA(AC11:AC30)</f>
        <v>20</v>
      </c>
      <c r="AD8" s="36"/>
      <c r="AE8" s="57">
        <f>COUNTA(AE11:AE30)</f>
        <v>20</v>
      </c>
      <c r="AF8" s="36">
        <f>COUNTA(AF11:AF30)</f>
        <v>20</v>
      </c>
      <c r="AG8" s="36"/>
      <c r="AH8" s="36">
        <f>COUNTA(AH11:AH30)</f>
        <v>20</v>
      </c>
      <c r="AI8" s="52"/>
    </row>
    <row r="9" spans="1:42" collapsed="1" x14ac:dyDescent="0.25">
      <c r="B9" s="37">
        <f ca="1">IFERROR(IF(SUM($D$9:$AH$9)=0,"",SUM($D$9:$AH$9)/MAX($D$7:$AH$7)),"")</f>
        <v>1</v>
      </c>
      <c r="C9" s="34" t="s">
        <v>57</v>
      </c>
      <c r="D9" s="31" t="s">
        <v>146</v>
      </c>
      <c r="E9" s="30">
        <f>IFERROR(COUNTIF(E11:E30,Rng_Lkp_AnswerStatus_Good)/COUNTA(D11:D30),"")</f>
        <v>1</v>
      </c>
      <c r="F9" s="32" t="s">
        <v>39</v>
      </c>
      <c r="G9" s="29" t="s">
        <v>146</v>
      </c>
      <c r="H9" s="30">
        <f>IFERROR(COUNTIF(H11:H30,Rng_Lkp_AnswerStatus_Good)/COUNTA(G11:G30),"")</f>
        <v>1</v>
      </c>
      <c r="I9" s="24" t="s">
        <v>39</v>
      </c>
      <c r="J9" s="31" t="str">
        <f ca="1">"VLOOKUP &amp; Cell Ref to " &amp; SUBSTITUTE(CELL("address",K$4),"$","",1)</f>
        <v>VLOOKUP &amp; Cell Ref to K$4</v>
      </c>
      <c r="K9" s="30">
        <f>IFERROR(COUNTIF(K11:K30,Rng_Lkp_AnswerStatus_Good)/COUNTA(J11:J30),"")</f>
        <v>1</v>
      </c>
      <c r="L9" s="32" t="s">
        <v>39</v>
      </c>
      <c r="M9" s="29" t="str">
        <f ca="1">"VLOOKUP &amp; Cell Ref to " &amp; SUBSTITUTE(CELL("address",N$4),"$","",1)</f>
        <v>VLOOKUP &amp; Cell Ref to N$4</v>
      </c>
      <c r="N9" s="30">
        <f>IFERROR(COUNTIF(N11:N30,Rng_Lkp_AnswerStatus_Good)/COUNTA(M11:M30),"")</f>
        <v>1</v>
      </c>
      <c r="O9" s="24" t="s">
        <v>39</v>
      </c>
      <c r="P9" s="28" t="s">
        <v>197</v>
      </c>
      <c r="Q9" s="30">
        <f>IFERROR(COUNTIF(Q11:Q30,Rng_Lkp_AnswerStatus_Good)/COUNTA(P11:P30),"")</f>
        <v>1</v>
      </c>
      <c r="R9" s="32" t="s">
        <v>39</v>
      </c>
      <c r="S9" s="29" t="s">
        <v>197</v>
      </c>
      <c r="T9" s="30">
        <f>IFERROR(COUNTIF(T11:T30,Rng_Lkp_AnswerStatus_Good)/COUNTA(S11:S30),"")</f>
        <v>1</v>
      </c>
      <c r="U9" s="53" t="s">
        <v>39</v>
      </c>
      <c r="V9" s="31" t="s">
        <v>202</v>
      </c>
      <c r="W9" s="10" t="s">
        <v>203</v>
      </c>
      <c r="X9" s="30">
        <f>IFERROR(COUNTIF(X11:X30,Rng_Lkp_AnswerStatus_Good)/COUNTA(V11:V30),"")</f>
        <v>1</v>
      </c>
      <c r="Y9" s="30">
        <f>IFERROR(COUNTIF(Y11:Y30,Rng_Lkp_AnswerStatus_Good)/COUNTA(W11:W30),"")</f>
        <v>1</v>
      </c>
      <c r="Z9" s="32" t="s">
        <v>39</v>
      </c>
      <c r="AA9" s="32" t="s">
        <v>39</v>
      </c>
      <c r="AC9" s="54" t="s">
        <v>214</v>
      </c>
      <c r="AD9" s="30">
        <f>IFERROR(COUNTIF(AD11:AD30,Rng_Lkp_AnswerStatus_Good)/COUNTA(AC11:AC30),"")</f>
        <v>1</v>
      </c>
      <c r="AE9" s="56" t="s">
        <v>39</v>
      </c>
      <c r="AF9" s="54" t="s">
        <v>214</v>
      </c>
      <c r="AG9" s="30">
        <f>IFERROR(COUNTIF(AG11:AG30,Rng_Lkp_AnswerStatus_Good)/COUNTA(AF11:AF30),"")</f>
        <v>1</v>
      </c>
      <c r="AH9" s="56" t="s">
        <v>39</v>
      </c>
    </row>
    <row r="10" spans="1:42" ht="45" x14ac:dyDescent="0.25">
      <c r="B10" s="245" t="s">
        <v>145</v>
      </c>
      <c r="C10" s="245" t="s">
        <v>10</v>
      </c>
      <c r="D10" s="246" t="s">
        <v>14</v>
      </c>
      <c r="E10" s="101" t="s">
        <v>46</v>
      </c>
      <c r="F10" s="104" t="s">
        <v>193</v>
      </c>
      <c r="G10" s="247" t="s">
        <v>92</v>
      </c>
      <c r="H10" s="101" t="s">
        <v>47</v>
      </c>
      <c r="I10" s="102" t="s">
        <v>194</v>
      </c>
      <c r="J10" s="246" t="s">
        <v>147</v>
      </c>
      <c r="K10" s="101" t="s">
        <v>48</v>
      </c>
      <c r="L10" s="104" t="s">
        <v>195</v>
      </c>
      <c r="M10" s="247" t="s">
        <v>149</v>
      </c>
      <c r="N10" s="101" t="s">
        <v>54</v>
      </c>
      <c r="O10" s="102" t="s">
        <v>196</v>
      </c>
      <c r="P10" s="246" t="s">
        <v>198</v>
      </c>
      <c r="Q10" s="101" t="s">
        <v>102</v>
      </c>
      <c r="R10" s="104" t="s">
        <v>199</v>
      </c>
      <c r="S10" s="247" t="s">
        <v>200</v>
      </c>
      <c r="T10" s="101" t="s">
        <v>114</v>
      </c>
      <c r="U10" s="102" t="s">
        <v>201</v>
      </c>
      <c r="V10" s="246" t="s">
        <v>207</v>
      </c>
      <c r="W10" s="245" t="s">
        <v>208</v>
      </c>
      <c r="X10" s="248" t="s">
        <v>204</v>
      </c>
      <c r="Y10" s="248" t="s">
        <v>205</v>
      </c>
      <c r="Z10" s="249" t="s">
        <v>209</v>
      </c>
      <c r="AA10" s="249" t="s">
        <v>210</v>
      </c>
      <c r="AB10" s="245" t="s">
        <v>152</v>
      </c>
      <c r="AC10" s="250" t="s">
        <v>116</v>
      </c>
      <c r="AD10" s="251" t="s">
        <v>211</v>
      </c>
      <c r="AE10" s="252" t="s">
        <v>206</v>
      </c>
      <c r="AF10" s="250" t="s">
        <v>172</v>
      </c>
      <c r="AG10" s="251" t="s">
        <v>212</v>
      </c>
      <c r="AH10" s="252" t="s">
        <v>213</v>
      </c>
      <c r="AJ10" s="165" t="s">
        <v>10</v>
      </c>
      <c r="AK10" s="165" t="s">
        <v>14</v>
      </c>
      <c r="AL10" s="166" t="s">
        <v>92</v>
      </c>
      <c r="AN10" s="165" t="s">
        <v>152</v>
      </c>
      <c r="AO10" s="165" t="s">
        <v>116</v>
      </c>
      <c r="AP10" s="175" t="s">
        <v>172</v>
      </c>
    </row>
    <row r="11" spans="1:42" x14ac:dyDescent="0.25">
      <c r="B11" s="226">
        <v>1</v>
      </c>
      <c r="C11" s="227">
        <v>4405</v>
      </c>
      <c r="D11" s="240" t="str">
        <f>VLOOKUP(C11,$AJ$11:$AL$30,2,FALSE)</f>
        <v>Tammara Wardrip</v>
      </c>
      <c r="E11" s="157" t="str">
        <f t="shared" ref="E11:E30" si="0">IFERROR(IF(D11="","",IF(AND(_xlfn.ISFORMULA(D11),EXACT(D11,F11)),Rng_Lkp_AnswerStatus_Good,Rng_Lkp_AnswerStatus_Bad)),Rng_Lkp_AnswerStatus_Bad)</f>
        <v>Correct</v>
      </c>
      <c r="F11" s="228" t="s">
        <v>15</v>
      </c>
      <c r="G11" s="241">
        <f>VLOOKUP(C11,$AJ$11:$AL$30,3,FALSE)</f>
        <v>180</v>
      </c>
      <c r="H11" s="157" t="str">
        <f t="shared" ref="H11:H30" si="1">IFERROR(IF(G11="","",IF(AND(_xlfn.ISFORMULA(G11),EXACT(G11,I11)),Rng_Lkp_AnswerStatus_Good,Rng_Lkp_AnswerStatus_Bad)),Rng_Lkp_AnswerStatus_Bad)</f>
        <v>Correct</v>
      </c>
      <c r="I11" s="229">
        <v>180</v>
      </c>
      <c r="J11" s="240" t="str">
        <f>VLOOKUP(C11,$AJ$11:$AL$30,K$4,FALSE)</f>
        <v>Tammara Wardrip</v>
      </c>
      <c r="K11" s="157" t="str">
        <f t="shared" ref="K11:K30" si="2">IFERROR(IF(J11="","",IF(AND(_xlfn.ISFORMULA(J11),EXACT(J11,L11)),Rng_Lkp_AnswerStatus_Good,Rng_Lkp_AnswerStatus_Bad)),Rng_Lkp_AnswerStatus_Bad)</f>
        <v>Correct</v>
      </c>
      <c r="L11" s="228" t="s">
        <v>15</v>
      </c>
      <c r="M11" s="241">
        <f>VLOOKUP(C11,$AJ$11:$AL$30,N$4,FALSE)</f>
        <v>180</v>
      </c>
      <c r="N11" s="157" t="str">
        <f t="shared" ref="N11:N30" si="3">IFERROR(IF(M11="","",IF(AND(_xlfn.ISFORMULA(M11),EXACT(M11,O11)),Rng_Lkp_AnswerStatus_Good,Rng_Lkp_AnswerStatus_Bad)),Rng_Lkp_AnswerStatus_Bad)</f>
        <v>Correct</v>
      </c>
      <c r="O11" s="229">
        <v>180</v>
      </c>
      <c r="P11" s="240" t="str">
        <f>VLOOKUP(C11,$AJ$11:$AL$30,MATCH(Q$5,$AJ$10:$AL$10,0),FALSE)</f>
        <v>Tammara Wardrip</v>
      </c>
      <c r="Q11" s="157" t="str">
        <f t="shared" ref="Q11:Q30" si="4">IFERROR(IF(P11="","",IF(AND(_xlfn.ISFORMULA(P11),EXACT(P11,R11)),Rng_Lkp_AnswerStatus_Good,Rng_Lkp_AnswerStatus_Bad)),Rng_Lkp_AnswerStatus_Bad)</f>
        <v>Correct</v>
      </c>
      <c r="R11" s="228" t="s">
        <v>15</v>
      </c>
      <c r="S11" s="241">
        <f>VLOOKUP(C11,$AJ$11:$AL$30,MATCH(T$5,$AJ$10:$AL$10,0),FALSE)</f>
        <v>180</v>
      </c>
      <c r="T11" s="157" t="str">
        <f t="shared" ref="T11:T30" si="5">IFERROR(IF(S11="","",IF(AND(_xlfn.ISFORMULA(S11),EXACT(S11,U11)),Rng_Lkp_AnswerStatus_Good,Rng_Lkp_AnswerStatus_Bad)),Rng_Lkp_AnswerStatus_Bad)</f>
        <v>Correct</v>
      </c>
      <c r="U11" s="229">
        <v>180</v>
      </c>
      <c r="V11" s="242">
        <f>MATCH(C11,$AJ$11:$AJ$30,0)</f>
        <v>19</v>
      </c>
      <c r="W11" s="243" t="str">
        <f>INDEX($AJ$11:$AL$30,V11,W$4)</f>
        <v>Tammara Wardrip</v>
      </c>
      <c r="X11" s="157" t="str">
        <f t="shared" ref="X11:X30" si="6">IFERROR(IF(V11="","",IF(AND(_xlfn.ISFORMULA(V11),EXACT(V11,Z11)),Rng_Lkp_AnswerStatus_Good,Rng_Lkp_AnswerStatus_Bad)),Rng_Lkp_AnswerStatus_Bad)</f>
        <v>Correct</v>
      </c>
      <c r="Y11" s="230" t="str">
        <f t="shared" ref="Y11:Y30" si="7">IFERROR(IF(W11="","",IF(AND(_xlfn.ISFORMULA(W11),EXACT(W11,AA11)),Rng_Lkp_AnswerStatus_Good,Rng_Lkp_AnswerStatus_Bad)),Rng_Lkp_AnswerStatus_Bad)</f>
        <v>Correct</v>
      </c>
      <c r="Z11" s="228">
        <v>19</v>
      </c>
      <c r="AA11" s="228" t="s">
        <v>15</v>
      </c>
      <c r="AB11" s="231" t="s">
        <v>153</v>
      </c>
      <c r="AC11" s="244" t="str">
        <f>INDEX($AN$11:$AP$29,MATCH(AB11,$AN$11:$AN$29,0),MATCH(AC$10,$AN$10:$AP$10,0))</f>
        <v>NY</v>
      </c>
      <c r="AD11" s="157" t="str">
        <f t="shared" ref="AD11:AD30" si="8">IFERROR(IF(AC11="","",IF(AND(_xlfn.ISFORMULA(AC11),EXACT(AC11,AE11)),Rng_Lkp_AnswerStatus_Good,Rng_Lkp_AnswerStatus_Bad)),Rng_Lkp_AnswerStatus_Bad)</f>
        <v>Correct</v>
      </c>
      <c r="AE11" s="163" t="s">
        <v>117</v>
      </c>
      <c r="AF11" s="244" t="str">
        <f>INDEX($AN$11:$AP$29,MATCH(AB11,$AN$11:$AN$29,0),MATCH(AF$10,$AN$10:$AP$10,0))</f>
        <v>Pleasantville</v>
      </c>
      <c r="AG11" s="157" t="str">
        <f t="shared" ref="AG11:AG30" si="9">IFERROR(IF(AF11="","",IF(AND(_xlfn.ISFORMULA(AF11),EXACT(AF11,AH11)),Rng_Lkp_AnswerStatus_Good,Rng_Lkp_AnswerStatus_Bad)),Rng_Lkp_AnswerStatus_Bad)</f>
        <v>Correct</v>
      </c>
      <c r="AH11" s="163" t="s">
        <v>173</v>
      </c>
      <c r="AJ11" s="167">
        <v>1030</v>
      </c>
      <c r="AK11" s="167" t="s">
        <v>16</v>
      </c>
      <c r="AL11" s="168">
        <v>300</v>
      </c>
      <c r="AN11" s="167" t="s">
        <v>160</v>
      </c>
      <c r="AO11" s="167" t="s">
        <v>120</v>
      </c>
      <c r="AP11" s="176" t="s">
        <v>180</v>
      </c>
    </row>
    <row r="12" spans="1:42" x14ac:dyDescent="0.25">
      <c r="B12" s="18">
        <v>2</v>
      </c>
      <c r="C12" s="151">
        <v>1030</v>
      </c>
      <c r="D12" s="233" t="str">
        <f t="shared" ref="D12:D30" si="10">VLOOKUP(C12,$AJ$11:$AL$30,2,FALSE)</f>
        <v>Cory Gibes</v>
      </c>
      <c r="E12" s="73" t="str">
        <f t="shared" si="0"/>
        <v>Correct</v>
      </c>
      <c r="F12" s="109" t="s">
        <v>16</v>
      </c>
      <c r="G12" s="196">
        <f t="shared" ref="G12:G30" si="11">VLOOKUP(C12,$AJ$11:$AL$30,3,FALSE)</f>
        <v>300</v>
      </c>
      <c r="H12" s="73" t="str">
        <f t="shared" si="1"/>
        <v>Correct</v>
      </c>
      <c r="I12" s="119">
        <v>300</v>
      </c>
      <c r="J12" s="233" t="str">
        <f t="shared" ref="J12:J30" si="12">VLOOKUP(C12,$AJ$11:$AL$30,K$4,FALSE)</f>
        <v>Cory Gibes</v>
      </c>
      <c r="K12" s="73" t="str">
        <f t="shared" si="2"/>
        <v>Correct</v>
      </c>
      <c r="L12" s="109" t="s">
        <v>16</v>
      </c>
      <c r="M12" s="196">
        <f t="shared" ref="M12:M30" si="13">VLOOKUP(C12,$AJ$11:$AL$30,N$4,FALSE)</f>
        <v>300</v>
      </c>
      <c r="N12" s="73" t="str">
        <f t="shared" si="3"/>
        <v>Correct</v>
      </c>
      <c r="O12" s="119">
        <v>300</v>
      </c>
      <c r="P12" s="233" t="str">
        <f t="shared" ref="P12:P30" si="14">VLOOKUP(C12,$AJ$11:$AL$30,MATCH(Q$5,$AJ$10:$AL$10,0),FALSE)</f>
        <v>Cory Gibes</v>
      </c>
      <c r="Q12" s="122" t="str">
        <f t="shared" si="4"/>
        <v>Correct</v>
      </c>
      <c r="R12" s="109" t="s">
        <v>16</v>
      </c>
      <c r="S12" s="196">
        <f t="shared" ref="S12:S30" si="15">VLOOKUP(C12,$AJ$11:$AL$30,MATCH(T$5,$AJ$10:$AL$10,0),FALSE)</f>
        <v>300</v>
      </c>
      <c r="T12" s="122" t="str">
        <f t="shared" si="5"/>
        <v>Correct</v>
      </c>
      <c r="U12" s="119">
        <v>300</v>
      </c>
      <c r="V12" s="38">
        <f t="shared" ref="V12:V30" si="16">MATCH(C12,$AJ$11:$AJ$30,0)</f>
        <v>1</v>
      </c>
      <c r="W12" s="237" t="str">
        <f t="shared" ref="W12:W30" si="17">INDEX($AJ$11:$AL$30,V12,W$4)</f>
        <v>Cory Gibes</v>
      </c>
      <c r="X12" s="73" t="str">
        <f t="shared" si="6"/>
        <v>Correct</v>
      </c>
      <c r="Y12" s="152" t="str">
        <f t="shared" si="7"/>
        <v>Correct</v>
      </c>
      <c r="Z12" s="109">
        <v>1</v>
      </c>
      <c r="AA12" s="109" t="s">
        <v>16</v>
      </c>
      <c r="AB12" s="153" t="s">
        <v>154</v>
      </c>
      <c r="AC12" s="239" t="str">
        <f t="shared" ref="AC12:AC30" si="18">INDEX($AN$11:$AP$29,MATCH(AB12,$AN$11:$AN$29,0),MATCH(AC$10,$AN$10:$AP$10,0))</f>
        <v>CT</v>
      </c>
      <c r="AD12" s="73" t="str">
        <f t="shared" si="8"/>
        <v>Correct</v>
      </c>
      <c r="AE12" s="154" t="s">
        <v>118</v>
      </c>
      <c r="AF12" s="239" t="str">
        <f t="shared" ref="AF12:AF30" si="19">INDEX($AN$11:$AP$29,MATCH(AB12,$AN$11:$AN$29,0),MATCH(AF$10,$AN$10:$AP$10,0))</f>
        <v>Woodbridge</v>
      </c>
      <c r="AG12" s="73" t="str">
        <f t="shared" si="9"/>
        <v>Correct</v>
      </c>
      <c r="AH12" s="75" t="s">
        <v>174</v>
      </c>
      <c r="AJ12" s="169">
        <v>1049</v>
      </c>
      <c r="AK12" s="169" t="s">
        <v>20</v>
      </c>
      <c r="AL12" s="170">
        <v>200</v>
      </c>
      <c r="AN12" s="169" t="s">
        <v>156</v>
      </c>
      <c r="AO12" s="169" t="s">
        <v>120</v>
      </c>
      <c r="AP12" s="177" t="s">
        <v>176</v>
      </c>
    </row>
    <row r="13" spans="1:42" x14ac:dyDescent="0.25">
      <c r="B13" s="155">
        <v>3</v>
      </c>
      <c r="C13" s="156">
        <v>1603</v>
      </c>
      <c r="D13" s="232" t="str">
        <f t="shared" si="10"/>
        <v>Danica Bruschke</v>
      </c>
      <c r="E13" s="157" t="str">
        <f t="shared" si="0"/>
        <v>Correct</v>
      </c>
      <c r="F13" s="158" t="s">
        <v>17</v>
      </c>
      <c r="G13" s="234">
        <f t="shared" si="11"/>
        <v>300</v>
      </c>
      <c r="H13" s="157" t="str">
        <f t="shared" si="1"/>
        <v>Correct</v>
      </c>
      <c r="I13" s="159">
        <v>300</v>
      </c>
      <c r="J13" s="232" t="str">
        <f t="shared" si="12"/>
        <v>Danica Bruschke</v>
      </c>
      <c r="K13" s="157" t="str">
        <f t="shared" si="2"/>
        <v>Correct</v>
      </c>
      <c r="L13" s="158" t="s">
        <v>17</v>
      </c>
      <c r="M13" s="234">
        <f t="shared" si="13"/>
        <v>300</v>
      </c>
      <c r="N13" s="157" t="str">
        <f t="shared" si="3"/>
        <v>Correct</v>
      </c>
      <c r="O13" s="159">
        <v>300</v>
      </c>
      <c r="P13" s="232" t="str">
        <f t="shared" si="14"/>
        <v>Danica Bruschke</v>
      </c>
      <c r="Q13" s="160" t="str">
        <f t="shared" si="4"/>
        <v>Correct</v>
      </c>
      <c r="R13" s="158" t="s">
        <v>17</v>
      </c>
      <c r="S13" s="234">
        <f t="shared" si="15"/>
        <v>300</v>
      </c>
      <c r="T13" s="160" t="str">
        <f t="shared" si="5"/>
        <v>Correct</v>
      </c>
      <c r="U13" s="159">
        <v>300</v>
      </c>
      <c r="V13" s="235">
        <f t="shared" si="16"/>
        <v>8</v>
      </c>
      <c r="W13" s="236" t="str">
        <f t="shared" si="17"/>
        <v>Danica Bruschke</v>
      </c>
      <c r="X13" s="157" t="str">
        <f t="shared" si="6"/>
        <v>Correct</v>
      </c>
      <c r="Y13" s="161" t="str">
        <f t="shared" si="7"/>
        <v>Correct</v>
      </c>
      <c r="Z13" s="158">
        <v>8</v>
      </c>
      <c r="AA13" s="158" t="s">
        <v>17</v>
      </c>
      <c r="AB13" s="162" t="s">
        <v>155</v>
      </c>
      <c r="AC13" s="238" t="str">
        <f t="shared" si="18"/>
        <v>NJ</v>
      </c>
      <c r="AD13" s="157" t="str">
        <f t="shared" si="8"/>
        <v>Correct</v>
      </c>
      <c r="AE13" s="163" t="s">
        <v>119</v>
      </c>
      <c r="AF13" s="238" t="str">
        <f t="shared" si="19"/>
        <v>South River</v>
      </c>
      <c r="AG13" s="157" t="str">
        <f t="shared" si="9"/>
        <v>Correct</v>
      </c>
      <c r="AH13" s="164" t="s">
        <v>175</v>
      </c>
      <c r="AJ13" s="171">
        <v>1066</v>
      </c>
      <c r="AK13" s="171" t="s">
        <v>23</v>
      </c>
      <c r="AL13" s="172">
        <v>180</v>
      </c>
      <c r="AN13" s="171" t="s">
        <v>154</v>
      </c>
      <c r="AO13" s="171" t="s">
        <v>118</v>
      </c>
      <c r="AP13" s="178" t="s">
        <v>174</v>
      </c>
    </row>
    <row r="14" spans="1:42" x14ac:dyDescent="0.25">
      <c r="B14" s="18">
        <v>4</v>
      </c>
      <c r="C14" s="151">
        <v>4298</v>
      </c>
      <c r="D14" s="233" t="str">
        <f t="shared" si="10"/>
        <v>Wilda Giguere</v>
      </c>
      <c r="E14" s="73" t="str">
        <f t="shared" si="0"/>
        <v>Correct</v>
      </c>
      <c r="F14" s="109" t="s">
        <v>18</v>
      </c>
      <c r="G14" s="196">
        <f t="shared" si="11"/>
        <v>180</v>
      </c>
      <c r="H14" s="73" t="str">
        <f t="shared" si="1"/>
        <v>Correct</v>
      </c>
      <c r="I14" s="119">
        <v>180</v>
      </c>
      <c r="J14" s="233" t="str">
        <f t="shared" si="12"/>
        <v>Wilda Giguere</v>
      </c>
      <c r="K14" s="73" t="str">
        <f t="shared" si="2"/>
        <v>Correct</v>
      </c>
      <c r="L14" s="109" t="s">
        <v>18</v>
      </c>
      <c r="M14" s="196">
        <f t="shared" si="13"/>
        <v>180</v>
      </c>
      <c r="N14" s="73" t="str">
        <f t="shared" si="3"/>
        <v>Correct</v>
      </c>
      <c r="O14" s="119">
        <v>180</v>
      </c>
      <c r="P14" s="233" t="str">
        <f t="shared" si="14"/>
        <v>Wilda Giguere</v>
      </c>
      <c r="Q14" s="122" t="str">
        <f t="shared" si="4"/>
        <v>Correct</v>
      </c>
      <c r="R14" s="109" t="s">
        <v>18</v>
      </c>
      <c r="S14" s="196">
        <f t="shared" si="15"/>
        <v>180</v>
      </c>
      <c r="T14" s="122" t="str">
        <f t="shared" si="5"/>
        <v>Correct</v>
      </c>
      <c r="U14" s="119">
        <v>180</v>
      </c>
      <c r="V14" s="38">
        <f t="shared" si="16"/>
        <v>18</v>
      </c>
      <c r="W14" s="237" t="str">
        <f t="shared" si="17"/>
        <v>Wilda Giguere</v>
      </c>
      <c r="X14" s="73" t="str">
        <f t="shared" si="6"/>
        <v>Correct</v>
      </c>
      <c r="Y14" s="152" t="str">
        <f t="shared" si="7"/>
        <v>Correct</v>
      </c>
      <c r="Z14" s="109">
        <v>18</v>
      </c>
      <c r="AA14" s="109" t="s">
        <v>18</v>
      </c>
      <c r="AB14" s="153" t="s">
        <v>156</v>
      </c>
      <c r="AC14" s="239" t="str">
        <f t="shared" si="18"/>
        <v>MA</v>
      </c>
      <c r="AD14" s="73" t="str">
        <f t="shared" si="8"/>
        <v>Correct</v>
      </c>
      <c r="AE14" s="154" t="s">
        <v>120</v>
      </c>
      <c r="AF14" s="239" t="str">
        <f t="shared" si="19"/>
        <v>Boston</v>
      </c>
      <c r="AG14" s="73" t="str">
        <f t="shared" si="9"/>
        <v>Correct</v>
      </c>
      <c r="AH14" s="75" t="s">
        <v>176</v>
      </c>
      <c r="AJ14" s="169">
        <v>1084</v>
      </c>
      <c r="AK14" s="169" t="s">
        <v>26</v>
      </c>
      <c r="AL14" s="170">
        <v>1000</v>
      </c>
      <c r="AN14" s="169" t="s">
        <v>163</v>
      </c>
      <c r="AO14" s="169" t="s">
        <v>119</v>
      </c>
      <c r="AP14" s="177" t="s">
        <v>183</v>
      </c>
    </row>
    <row r="15" spans="1:42" x14ac:dyDescent="0.25">
      <c r="B15" s="155">
        <v>5</v>
      </c>
      <c r="C15" s="156">
        <v>2352</v>
      </c>
      <c r="D15" s="232" t="str">
        <f t="shared" si="10"/>
        <v>Elvera Benimadho</v>
      </c>
      <c r="E15" s="157" t="str">
        <f t="shared" si="0"/>
        <v>Correct</v>
      </c>
      <c r="F15" s="158" t="s">
        <v>19</v>
      </c>
      <c r="G15" s="234">
        <f t="shared" si="11"/>
        <v>750</v>
      </c>
      <c r="H15" s="157" t="str">
        <f t="shared" si="1"/>
        <v>Correct</v>
      </c>
      <c r="I15" s="159">
        <v>750</v>
      </c>
      <c r="J15" s="232" t="str">
        <f t="shared" si="12"/>
        <v>Elvera Benimadho</v>
      </c>
      <c r="K15" s="157" t="str">
        <f t="shared" si="2"/>
        <v>Correct</v>
      </c>
      <c r="L15" s="158" t="s">
        <v>19</v>
      </c>
      <c r="M15" s="234">
        <f t="shared" si="13"/>
        <v>750</v>
      </c>
      <c r="N15" s="157" t="str">
        <f t="shared" si="3"/>
        <v>Correct</v>
      </c>
      <c r="O15" s="159">
        <v>750</v>
      </c>
      <c r="P15" s="232" t="str">
        <f t="shared" si="14"/>
        <v>Elvera Benimadho</v>
      </c>
      <c r="Q15" s="160" t="str">
        <f t="shared" si="4"/>
        <v>Correct</v>
      </c>
      <c r="R15" s="158" t="s">
        <v>19</v>
      </c>
      <c r="S15" s="234">
        <f t="shared" si="15"/>
        <v>750</v>
      </c>
      <c r="T15" s="160" t="str">
        <f t="shared" si="5"/>
        <v>Correct</v>
      </c>
      <c r="U15" s="159">
        <v>750</v>
      </c>
      <c r="V15" s="235">
        <f t="shared" si="16"/>
        <v>13</v>
      </c>
      <c r="W15" s="236" t="str">
        <f t="shared" si="17"/>
        <v>Elvera Benimadho</v>
      </c>
      <c r="X15" s="157" t="str">
        <f t="shared" si="6"/>
        <v>Correct</v>
      </c>
      <c r="Y15" s="161" t="str">
        <f t="shared" si="7"/>
        <v>Correct</v>
      </c>
      <c r="Z15" s="158">
        <v>13</v>
      </c>
      <c r="AA15" s="158" t="s">
        <v>19</v>
      </c>
      <c r="AB15" s="162" t="s">
        <v>157</v>
      </c>
      <c r="AC15" s="238" t="str">
        <f t="shared" si="18"/>
        <v>IN</v>
      </c>
      <c r="AD15" s="157" t="str">
        <f t="shared" si="8"/>
        <v>Correct</v>
      </c>
      <c r="AE15" s="163" t="s">
        <v>121</v>
      </c>
      <c r="AF15" s="238" t="str">
        <f t="shared" si="19"/>
        <v>Indianapolis</v>
      </c>
      <c r="AG15" s="157" t="str">
        <f t="shared" si="9"/>
        <v>Correct</v>
      </c>
      <c r="AH15" s="164" t="s">
        <v>177</v>
      </c>
      <c r="AJ15" s="171">
        <v>1131</v>
      </c>
      <c r="AK15" s="171" t="s">
        <v>29</v>
      </c>
      <c r="AL15" s="172">
        <v>75</v>
      </c>
      <c r="AN15" s="171" t="s">
        <v>165</v>
      </c>
      <c r="AO15" s="171" t="s">
        <v>119</v>
      </c>
      <c r="AP15" s="178" t="s">
        <v>185</v>
      </c>
    </row>
    <row r="16" spans="1:42" x14ac:dyDescent="0.25">
      <c r="B16" s="18">
        <v>6</v>
      </c>
      <c r="C16" s="151">
        <v>1049</v>
      </c>
      <c r="D16" s="233" t="str">
        <f t="shared" si="10"/>
        <v>Carma Vanheusen</v>
      </c>
      <c r="E16" s="73" t="str">
        <f t="shared" si="0"/>
        <v>Correct</v>
      </c>
      <c r="F16" s="109" t="s">
        <v>20</v>
      </c>
      <c r="G16" s="196">
        <f t="shared" si="11"/>
        <v>200</v>
      </c>
      <c r="H16" s="73" t="str">
        <f t="shared" si="1"/>
        <v>Correct</v>
      </c>
      <c r="I16" s="119">
        <v>200</v>
      </c>
      <c r="J16" s="233" t="str">
        <f t="shared" si="12"/>
        <v>Carma Vanheusen</v>
      </c>
      <c r="K16" s="73" t="str">
        <f t="shared" si="2"/>
        <v>Correct</v>
      </c>
      <c r="L16" s="109" t="s">
        <v>20</v>
      </c>
      <c r="M16" s="196">
        <f t="shared" si="13"/>
        <v>200</v>
      </c>
      <c r="N16" s="73" t="str">
        <f t="shared" si="3"/>
        <v>Correct</v>
      </c>
      <c r="O16" s="119">
        <v>200</v>
      </c>
      <c r="P16" s="233" t="str">
        <f t="shared" si="14"/>
        <v>Carma Vanheusen</v>
      </c>
      <c r="Q16" s="122" t="str">
        <f t="shared" si="4"/>
        <v>Correct</v>
      </c>
      <c r="R16" s="109" t="s">
        <v>20</v>
      </c>
      <c r="S16" s="196">
        <f t="shared" si="15"/>
        <v>200</v>
      </c>
      <c r="T16" s="122" t="str">
        <f t="shared" si="5"/>
        <v>Correct</v>
      </c>
      <c r="U16" s="119">
        <v>200</v>
      </c>
      <c r="V16" s="38">
        <f t="shared" si="16"/>
        <v>2</v>
      </c>
      <c r="W16" s="237" t="str">
        <f t="shared" si="17"/>
        <v>Carma Vanheusen</v>
      </c>
      <c r="X16" s="73" t="str">
        <f t="shared" si="6"/>
        <v>Correct</v>
      </c>
      <c r="Y16" s="152" t="str">
        <f t="shared" si="7"/>
        <v>Correct</v>
      </c>
      <c r="Z16" s="109">
        <v>2</v>
      </c>
      <c r="AA16" s="109" t="s">
        <v>20</v>
      </c>
      <c r="AB16" s="153" t="s">
        <v>158</v>
      </c>
      <c r="AC16" s="239" t="str">
        <f t="shared" si="18"/>
        <v>IL</v>
      </c>
      <c r="AD16" s="73" t="str">
        <f t="shared" si="8"/>
        <v>Correct</v>
      </c>
      <c r="AE16" s="154" t="s">
        <v>122</v>
      </c>
      <c r="AF16" s="239" t="str">
        <f t="shared" si="19"/>
        <v>Chicago</v>
      </c>
      <c r="AG16" s="73" t="str">
        <f t="shared" si="9"/>
        <v>Correct</v>
      </c>
      <c r="AH16" s="75" t="s">
        <v>178</v>
      </c>
      <c r="AJ16" s="169">
        <v>1198</v>
      </c>
      <c r="AK16" s="169" t="s">
        <v>34</v>
      </c>
      <c r="AL16" s="170">
        <v>72</v>
      </c>
      <c r="AN16" s="169" t="s">
        <v>159</v>
      </c>
      <c r="AO16" s="169" t="s">
        <v>119</v>
      </c>
      <c r="AP16" s="177" t="s">
        <v>179</v>
      </c>
    </row>
    <row r="17" spans="2:42" x14ac:dyDescent="0.25">
      <c r="B17" s="155">
        <v>7</v>
      </c>
      <c r="C17" s="156">
        <v>2278</v>
      </c>
      <c r="D17" s="232" t="str">
        <f t="shared" si="10"/>
        <v>Malinda Hochard</v>
      </c>
      <c r="E17" s="157" t="str">
        <f t="shared" si="0"/>
        <v>Correct</v>
      </c>
      <c r="F17" s="158" t="s">
        <v>21</v>
      </c>
      <c r="G17" s="234">
        <f t="shared" si="11"/>
        <v>1575</v>
      </c>
      <c r="H17" s="157" t="str">
        <f t="shared" si="1"/>
        <v>Correct</v>
      </c>
      <c r="I17" s="159">
        <v>1575</v>
      </c>
      <c r="J17" s="232" t="str">
        <f t="shared" si="12"/>
        <v>Malinda Hochard</v>
      </c>
      <c r="K17" s="157" t="str">
        <f t="shared" si="2"/>
        <v>Correct</v>
      </c>
      <c r="L17" s="158" t="s">
        <v>21</v>
      </c>
      <c r="M17" s="234">
        <f t="shared" si="13"/>
        <v>1575</v>
      </c>
      <c r="N17" s="157" t="str">
        <f t="shared" si="3"/>
        <v>Correct</v>
      </c>
      <c r="O17" s="159">
        <v>1575</v>
      </c>
      <c r="P17" s="232" t="str">
        <f t="shared" si="14"/>
        <v>Malinda Hochard</v>
      </c>
      <c r="Q17" s="160" t="str">
        <f t="shared" si="4"/>
        <v>Correct</v>
      </c>
      <c r="R17" s="158" t="s">
        <v>21</v>
      </c>
      <c r="S17" s="234">
        <f t="shared" si="15"/>
        <v>1575</v>
      </c>
      <c r="T17" s="160" t="str">
        <f t="shared" si="5"/>
        <v>Correct</v>
      </c>
      <c r="U17" s="159">
        <v>1575</v>
      </c>
      <c r="V17" s="235">
        <f t="shared" si="16"/>
        <v>9</v>
      </c>
      <c r="W17" s="236" t="str">
        <f t="shared" si="17"/>
        <v>Malinda Hochard</v>
      </c>
      <c r="X17" s="157" t="str">
        <f t="shared" si="6"/>
        <v>Correct</v>
      </c>
      <c r="Y17" s="161" t="str">
        <f t="shared" si="7"/>
        <v>Correct</v>
      </c>
      <c r="Z17" s="158">
        <v>9</v>
      </c>
      <c r="AA17" s="158" t="s">
        <v>21</v>
      </c>
      <c r="AB17" s="162" t="s">
        <v>159</v>
      </c>
      <c r="AC17" s="238" t="str">
        <f t="shared" si="18"/>
        <v>NJ</v>
      </c>
      <c r="AD17" s="157" t="str">
        <f t="shared" si="8"/>
        <v>Correct</v>
      </c>
      <c r="AE17" s="163" t="s">
        <v>119</v>
      </c>
      <c r="AF17" s="238" t="str">
        <f t="shared" si="19"/>
        <v>Elizabeth</v>
      </c>
      <c r="AG17" s="157" t="str">
        <f t="shared" si="9"/>
        <v>Correct</v>
      </c>
      <c r="AH17" s="164" t="s">
        <v>179</v>
      </c>
      <c r="AJ17" s="171">
        <v>1495</v>
      </c>
      <c r="AK17" s="171" t="s">
        <v>28</v>
      </c>
      <c r="AL17" s="172">
        <v>1400</v>
      </c>
      <c r="AN17" s="171" t="s">
        <v>168</v>
      </c>
      <c r="AO17" s="171" t="s">
        <v>119</v>
      </c>
      <c r="AP17" s="178" t="s">
        <v>188</v>
      </c>
    </row>
    <row r="18" spans="2:42" x14ac:dyDescent="0.25">
      <c r="B18" s="18">
        <v>8</v>
      </c>
      <c r="C18" s="151">
        <v>4071</v>
      </c>
      <c r="D18" s="233" t="str">
        <f t="shared" si="10"/>
        <v>Natalie Fern</v>
      </c>
      <c r="E18" s="73" t="str">
        <f t="shared" si="0"/>
        <v>Correct</v>
      </c>
      <c r="F18" s="109" t="s">
        <v>22</v>
      </c>
      <c r="G18" s="196">
        <f t="shared" si="11"/>
        <v>1000</v>
      </c>
      <c r="H18" s="73" t="str">
        <f t="shared" si="1"/>
        <v>Correct</v>
      </c>
      <c r="I18" s="119">
        <v>1000</v>
      </c>
      <c r="J18" s="233" t="str">
        <f t="shared" si="12"/>
        <v>Natalie Fern</v>
      </c>
      <c r="K18" s="73" t="str">
        <f t="shared" si="2"/>
        <v>Correct</v>
      </c>
      <c r="L18" s="109" t="s">
        <v>22</v>
      </c>
      <c r="M18" s="196">
        <f t="shared" si="13"/>
        <v>1000</v>
      </c>
      <c r="N18" s="73" t="str">
        <f t="shared" si="3"/>
        <v>Correct</v>
      </c>
      <c r="O18" s="119">
        <v>1000</v>
      </c>
      <c r="P18" s="233" t="str">
        <f t="shared" si="14"/>
        <v>Natalie Fern</v>
      </c>
      <c r="Q18" s="122" t="str">
        <f t="shared" si="4"/>
        <v>Correct</v>
      </c>
      <c r="R18" s="109" t="s">
        <v>22</v>
      </c>
      <c r="S18" s="196">
        <f t="shared" si="15"/>
        <v>1000</v>
      </c>
      <c r="T18" s="122" t="str">
        <f t="shared" si="5"/>
        <v>Correct</v>
      </c>
      <c r="U18" s="119">
        <v>1000</v>
      </c>
      <c r="V18" s="38">
        <f t="shared" si="16"/>
        <v>17</v>
      </c>
      <c r="W18" s="237" t="str">
        <f t="shared" si="17"/>
        <v>Natalie Fern</v>
      </c>
      <c r="X18" s="73" t="str">
        <f t="shared" si="6"/>
        <v>Correct</v>
      </c>
      <c r="Y18" s="152" t="str">
        <f t="shared" si="7"/>
        <v>Correct</v>
      </c>
      <c r="Z18" s="109">
        <v>17</v>
      </c>
      <c r="AA18" s="109" t="s">
        <v>22</v>
      </c>
      <c r="AB18" s="153" t="s">
        <v>160</v>
      </c>
      <c r="AC18" s="239" t="str">
        <f t="shared" si="18"/>
        <v>MA</v>
      </c>
      <c r="AD18" s="73" t="str">
        <f t="shared" si="8"/>
        <v>Correct</v>
      </c>
      <c r="AE18" s="154" t="s">
        <v>120</v>
      </c>
      <c r="AF18" s="239" t="str">
        <f t="shared" si="19"/>
        <v>Amherst</v>
      </c>
      <c r="AG18" s="73" t="str">
        <f t="shared" si="9"/>
        <v>Correct</v>
      </c>
      <c r="AH18" s="75" t="s">
        <v>180</v>
      </c>
      <c r="AJ18" s="169">
        <v>1603</v>
      </c>
      <c r="AK18" s="169" t="s">
        <v>17</v>
      </c>
      <c r="AL18" s="170">
        <v>300</v>
      </c>
      <c r="AN18" s="169" t="s">
        <v>167</v>
      </c>
      <c r="AO18" s="169" t="s">
        <v>119</v>
      </c>
      <c r="AP18" s="177" t="s">
        <v>187</v>
      </c>
    </row>
    <row r="19" spans="2:42" x14ac:dyDescent="0.25">
      <c r="B19" s="155">
        <v>9</v>
      </c>
      <c r="C19" s="156">
        <v>1066</v>
      </c>
      <c r="D19" s="232" t="str">
        <f t="shared" si="10"/>
        <v>Lisha Centini</v>
      </c>
      <c r="E19" s="157" t="str">
        <f t="shared" si="0"/>
        <v>Correct</v>
      </c>
      <c r="F19" s="158" t="s">
        <v>23</v>
      </c>
      <c r="G19" s="234">
        <f t="shared" si="11"/>
        <v>180</v>
      </c>
      <c r="H19" s="157" t="str">
        <f t="shared" si="1"/>
        <v>Correct</v>
      </c>
      <c r="I19" s="159">
        <v>180</v>
      </c>
      <c r="J19" s="232" t="str">
        <f t="shared" si="12"/>
        <v>Lisha Centini</v>
      </c>
      <c r="K19" s="157" t="str">
        <f t="shared" si="2"/>
        <v>Correct</v>
      </c>
      <c r="L19" s="158" t="s">
        <v>23</v>
      </c>
      <c r="M19" s="234">
        <f t="shared" si="13"/>
        <v>180</v>
      </c>
      <c r="N19" s="157" t="str">
        <f t="shared" si="3"/>
        <v>Correct</v>
      </c>
      <c r="O19" s="159">
        <v>180</v>
      </c>
      <c r="P19" s="232" t="str">
        <f t="shared" si="14"/>
        <v>Lisha Centini</v>
      </c>
      <c r="Q19" s="160" t="str">
        <f t="shared" si="4"/>
        <v>Correct</v>
      </c>
      <c r="R19" s="158" t="s">
        <v>23</v>
      </c>
      <c r="S19" s="234">
        <f t="shared" si="15"/>
        <v>180</v>
      </c>
      <c r="T19" s="160" t="str">
        <f t="shared" si="5"/>
        <v>Correct</v>
      </c>
      <c r="U19" s="159">
        <v>180</v>
      </c>
      <c r="V19" s="235">
        <f t="shared" si="16"/>
        <v>3</v>
      </c>
      <c r="W19" s="236" t="str">
        <f t="shared" si="17"/>
        <v>Lisha Centini</v>
      </c>
      <c r="X19" s="157" t="str">
        <f t="shared" si="6"/>
        <v>Correct</v>
      </c>
      <c r="Y19" s="161" t="str">
        <f t="shared" si="7"/>
        <v>Correct</v>
      </c>
      <c r="Z19" s="158">
        <v>3</v>
      </c>
      <c r="AA19" s="158" t="s">
        <v>23</v>
      </c>
      <c r="AB19" s="162" t="s">
        <v>161</v>
      </c>
      <c r="AC19" s="238" t="str">
        <f t="shared" si="18"/>
        <v>MD</v>
      </c>
      <c r="AD19" s="157" t="str">
        <f t="shared" si="8"/>
        <v>Correct</v>
      </c>
      <c r="AE19" s="163" t="s">
        <v>123</v>
      </c>
      <c r="AF19" s="238" t="str">
        <f t="shared" si="19"/>
        <v>Rockville</v>
      </c>
      <c r="AG19" s="157" t="str">
        <f t="shared" si="9"/>
        <v>Correct</v>
      </c>
      <c r="AH19" s="164" t="s">
        <v>181</v>
      </c>
      <c r="AJ19" s="171">
        <v>2278</v>
      </c>
      <c r="AK19" s="171" t="s">
        <v>21</v>
      </c>
      <c r="AL19" s="172">
        <v>1575</v>
      </c>
      <c r="AN19" s="171" t="s">
        <v>155</v>
      </c>
      <c r="AO19" s="171" t="s">
        <v>119</v>
      </c>
      <c r="AP19" s="178" t="s">
        <v>175</v>
      </c>
    </row>
    <row r="20" spans="2:42" x14ac:dyDescent="0.25">
      <c r="B20" s="18">
        <v>10</v>
      </c>
      <c r="C20" s="151">
        <v>2316</v>
      </c>
      <c r="D20" s="233" t="str">
        <f t="shared" si="10"/>
        <v>Arlene Klusman</v>
      </c>
      <c r="E20" s="73" t="str">
        <f t="shared" si="0"/>
        <v>Correct</v>
      </c>
      <c r="F20" s="109" t="s">
        <v>24</v>
      </c>
      <c r="G20" s="196">
        <f t="shared" si="11"/>
        <v>750</v>
      </c>
      <c r="H20" s="73" t="str">
        <f t="shared" si="1"/>
        <v>Correct</v>
      </c>
      <c r="I20" s="119">
        <v>750</v>
      </c>
      <c r="J20" s="233" t="str">
        <f t="shared" si="12"/>
        <v>Arlene Klusman</v>
      </c>
      <c r="K20" s="73" t="str">
        <f t="shared" si="2"/>
        <v>Correct</v>
      </c>
      <c r="L20" s="109" t="s">
        <v>24</v>
      </c>
      <c r="M20" s="196">
        <f t="shared" si="13"/>
        <v>750</v>
      </c>
      <c r="N20" s="73" t="str">
        <f t="shared" si="3"/>
        <v>Correct</v>
      </c>
      <c r="O20" s="119">
        <v>750</v>
      </c>
      <c r="P20" s="233" t="str">
        <f t="shared" si="14"/>
        <v>Arlene Klusman</v>
      </c>
      <c r="Q20" s="122" t="str">
        <f t="shared" si="4"/>
        <v>Correct</v>
      </c>
      <c r="R20" s="109" t="s">
        <v>24</v>
      </c>
      <c r="S20" s="196">
        <f t="shared" si="15"/>
        <v>750</v>
      </c>
      <c r="T20" s="122" t="str">
        <f t="shared" si="5"/>
        <v>Correct</v>
      </c>
      <c r="U20" s="119">
        <v>750</v>
      </c>
      <c r="V20" s="38">
        <f t="shared" si="16"/>
        <v>12</v>
      </c>
      <c r="W20" s="237" t="str">
        <f t="shared" si="17"/>
        <v>Arlene Klusman</v>
      </c>
      <c r="X20" s="73" t="str">
        <f t="shared" si="6"/>
        <v>Correct</v>
      </c>
      <c r="Y20" s="152" t="str">
        <f t="shared" si="7"/>
        <v>Correct</v>
      </c>
      <c r="Z20" s="109">
        <v>12</v>
      </c>
      <c r="AA20" s="109" t="s">
        <v>24</v>
      </c>
      <c r="AB20" s="153" t="s">
        <v>162</v>
      </c>
      <c r="AC20" s="239" t="str">
        <f t="shared" si="18"/>
        <v>FL</v>
      </c>
      <c r="AD20" s="73" t="str">
        <f t="shared" si="8"/>
        <v>Correct</v>
      </c>
      <c r="AE20" s="154" t="s">
        <v>124</v>
      </c>
      <c r="AF20" s="239" t="str">
        <f t="shared" si="19"/>
        <v>Boynton Beach</v>
      </c>
      <c r="AG20" s="73" t="str">
        <f t="shared" si="9"/>
        <v>Correct</v>
      </c>
      <c r="AH20" s="75" t="s">
        <v>182</v>
      </c>
      <c r="AJ20" s="169">
        <v>2304</v>
      </c>
      <c r="AK20" s="169" t="s">
        <v>31</v>
      </c>
      <c r="AL20" s="170">
        <v>750</v>
      </c>
      <c r="AN20" s="169" t="s">
        <v>171</v>
      </c>
      <c r="AO20" s="169" t="s">
        <v>117</v>
      </c>
      <c r="AP20" s="177" t="s">
        <v>186</v>
      </c>
    </row>
    <row r="21" spans="2:42" x14ac:dyDescent="0.25">
      <c r="B21" s="155">
        <v>11</v>
      </c>
      <c r="C21" s="156">
        <v>3334</v>
      </c>
      <c r="D21" s="232" t="str">
        <f t="shared" si="10"/>
        <v>Alease Buemi</v>
      </c>
      <c r="E21" s="157" t="str">
        <f t="shared" si="0"/>
        <v>Correct</v>
      </c>
      <c r="F21" s="158" t="s">
        <v>25</v>
      </c>
      <c r="G21" s="234">
        <f t="shared" si="11"/>
        <v>250</v>
      </c>
      <c r="H21" s="157" t="str">
        <f t="shared" si="1"/>
        <v>Correct</v>
      </c>
      <c r="I21" s="159">
        <v>250</v>
      </c>
      <c r="J21" s="232" t="str">
        <f t="shared" si="12"/>
        <v>Alease Buemi</v>
      </c>
      <c r="K21" s="157" t="str">
        <f t="shared" si="2"/>
        <v>Correct</v>
      </c>
      <c r="L21" s="158" t="s">
        <v>25</v>
      </c>
      <c r="M21" s="234">
        <f t="shared" si="13"/>
        <v>250</v>
      </c>
      <c r="N21" s="157" t="str">
        <f t="shared" si="3"/>
        <v>Correct</v>
      </c>
      <c r="O21" s="159">
        <v>250</v>
      </c>
      <c r="P21" s="232" t="str">
        <f t="shared" si="14"/>
        <v>Alease Buemi</v>
      </c>
      <c r="Q21" s="160" t="str">
        <f t="shared" si="4"/>
        <v>Correct</v>
      </c>
      <c r="R21" s="158" t="s">
        <v>25</v>
      </c>
      <c r="S21" s="234">
        <f t="shared" si="15"/>
        <v>250</v>
      </c>
      <c r="T21" s="160" t="str">
        <f t="shared" si="5"/>
        <v>Correct</v>
      </c>
      <c r="U21" s="159">
        <v>250</v>
      </c>
      <c r="V21" s="235">
        <f t="shared" si="16"/>
        <v>15</v>
      </c>
      <c r="W21" s="236" t="str">
        <f t="shared" si="17"/>
        <v>Alease Buemi</v>
      </c>
      <c r="X21" s="157" t="str">
        <f t="shared" si="6"/>
        <v>Correct</v>
      </c>
      <c r="Y21" s="161" t="str">
        <f t="shared" si="7"/>
        <v>Correct</v>
      </c>
      <c r="Z21" s="158">
        <v>15</v>
      </c>
      <c r="AA21" s="158" t="s">
        <v>25</v>
      </c>
      <c r="AB21" s="162" t="s">
        <v>163</v>
      </c>
      <c r="AC21" s="238" t="str">
        <f t="shared" si="18"/>
        <v>NJ</v>
      </c>
      <c r="AD21" s="157" t="str">
        <f t="shared" si="8"/>
        <v>Correct</v>
      </c>
      <c r="AE21" s="163" t="s">
        <v>119</v>
      </c>
      <c r="AF21" s="238" t="str">
        <f t="shared" si="19"/>
        <v>Clifton</v>
      </c>
      <c r="AG21" s="157" t="str">
        <f t="shared" si="9"/>
        <v>Correct</v>
      </c>
      <c r="AH21" s="164" t="s">
        <v>183</v>
      </c>
      <c r="AJ21" s="171">
        <v>2314</v>
      </c>
      <c r="AK21" s="171" t="s">
        <v>30</v>
      </c>
      <c r="AL21" s="172">
        <v>125</v>
      </c>
      <c r="AN21" s="171" t="s">
        <v>166</v>
      </c>
      <c r="AO21" s="171" t="s">
        <v>117</v>
      </c>
      <c r="AP21" s="178" t="s">
        <v>186</v>
      </c>
    </row>
    <row r="22" spans="2:42" x14ac:dyDescent="0.25">
      <c r="B22" s="18">
        <v>12</v>
      </c>
      <c r="C22" s="151">
        <v>1084</v>
      </c>
      <c r="D22" s="233" t="str">
        <f t="shared" si="10"/>
        <v>Louisa Cronauer</v>
      </c>
      <c r="E22" s="73" t="str">
        <f t="shared" si="0"/>
        <v>Correct</v>
      </c>
      <c r="F22" s="109" t="s">
        <v>26</v>
      </c>
      <c r="G22" s="196">
        <f t="shared" si="11"/>
        <v>1000</v>
      </c>
      <c r="H22" s="73" t="str">
        <f t="shared" si="1"/>
        <v>Correct</v>
      </c>
      <c r="I22" s="119">
        <v>1000</v>
      </c>
      <c r="J22" s="233" t="str">
        <f t="shared" si="12"/>
        <v>Louisa Cronauer</v>
      </c>
      <c r="K22" s="73" t="str">
        <f t="shared" si="2"/>
        <v>Correct</v>
      </c>
      <c r="L22" s="109" t="s">
        <v>26</v>
      </c>
      <c r="M22" s="196">
        <f t="shared" si="13"/>
        <v>1000</v>
      </c>
      <c r="N22" s="73" t="str">
        <f t="shared" si="3"/>
        <v>Correct</v>
      </c>
      <c r="O22" s="119">
        <v>1000</v>
      </c>
      <c r="P22" s="233" t="str">
        <f t="shared" si="14"/>
        <v>Louisa Cronauer</v>
      </c>
      <c r="Q22" s="122" t="str">
        <f t="shared" si="4"/>
        <v>Correct</v>
      </c>
      <c r="R22" s="109" t="s">
        <v>26</v>
      </c>
      <c r="S22" s="196">
        <f t="shared" si="15"/>
        <v>1000</v>
      </c>
      <c r="T22" s="122" t="str">
        <f t="shared" si="5"/>
        <v>Correct</v>
      </c>
      <c r="U22" s="119">
        <v>1000</v>
      </c>
      <c r="V22" s="38">
        <f t="shared" si="16"/>
        <v>4</v>
      </c>
      <c r="W22" s="237" t="str">
        <f t="shared" si="17"/>
        <v>Louisa Cronauer</v>
      </c>
      <c r="X22" s="73" t="str">
        <f t="shared" si="6"/>
        <v>Correct</v>
      </c>
      <c r="Y22" s="152" t="str">
        <f t="shared" si="7"/>
        <v>Correct</v>
      </c>
      <c r="Z22" s="109">
        <v>4</v>
      </c>
      <c r="AA22" s="109" t="s">
        <v>26</v>
      </c>
      <c r="AB22" s="153" t="s">
        <v>164</v>
      </c>
      <c r="AC22" s="239" t="str">
        <f t="shared" si="18"/>
        <v>FL</v>
      </c>
      <c r="AD22" s="73" t="str">
        <f t="shared" si="8"/>
        <v>Correct</v>
      </c>
      <c r="AE22" s="154" t="s">
        <v>124</v>
      </c>
      <c r="AF22" s="239" t="str">
        <f t="shared" si="19"/>
        <v>North Miami Beach</v>
      </c>
      <c r="AG22" s="73" t="str">
        <f t="shared" si="9"/>
        <v>Correct</v>
      </c>
      <c r="AH22" s="75" t="s">
        <v>184</v>
      </c>
      <c r="AJ22" s="169">
        <v>2316</v>
      </c>
      <c r="AK22" s="169" t="s">
        <v>24</v>
      </c>
      <c r="AL22" s="170">
        <v>750</v>
      </c>
      <c r="AN22" s="169" t="s">
        <v>153</v>
      </c>
      <c r="AO22" s="169" t="s">
        <v>117</v>
      </c>
      <c r="AP22" s="177" t="s">
        <v>173</v>
      </c>
    </row>
    <row r="23" spans="2:42" x14ac:dyDescent="0.25">
      <c r="B23" s="155">
        <v>13</v>
      </c>
      <c r="C23" s="156">
        <v>2458</v>
      </c>
      <c r="D23" s="232" t="str">
        <f t="shared" si="10"/>
        <v>Angella Cetta</v>
      </c>
      <c r="E23" s="157" t="str">
        <f t="shared" si="0"/>
        <v>Correct</v>
      </c>
      <c r="F23" s="158" t="s">
        <v>27</v>
      </c>
      <c r="G23" s="234">
        <f t="shared" si="11"/>
        <v>250</v>
      </c>
      <c r="H23" s="157" t="str">
        <f t="shared" si="1"/>
        <v>Correct</v>
      </c>
      <c r="I23" s="159">
        <v>250</v>
      </c>
      <c r="J23" s="232" t="str">
        <f t="shared" si="12"/>
        <v>Angella Cetta</v>
      </c>
      <c r="K23" s="157" t="str">
        <f t="shared" si="2"/>
        <v>Correct</v>
      </c>
      <c r="L23" s="158" t="s">
        <v>27</v>
      </c>
      <c r="M23" s="234">
        <f t="shared" si="13"/>
        <v>250</v>
      </c>
      <c r="N23" s="157" t="str">
        <f t="shared" si="3"/>
        <v>Correct</v>
      </c>
      <c r="O23" s="159">
        <v>250</v>
      </c>
      <c r="P23" s="232" t="str">
        <f t="shared" si="14"/>
        <v>Angella Cetta</v>
      </c>
      <c r="Q23" s="160" t="str">
        <f t="shared" si="4"/>
        <v>Correct</v>
      </c>
      <c r="R23" s="158" t="s">
        <v>27</v>
      </c>
      <c r="S23" s="234">
        <f t="shared" si="15"/>
        <v>250</v>
      </c>
      <c r="T23" s="160" t="str">
        <f t="shared" si="5"/>
        <v>Correct</v>
      </c>
      <c r="U23" s="159">
        <v>250</v>
      </c>
      <c r="V23" s="235">
        <f t="shared" si="16"/>
        <v>14</v>
      </c>
      <c r="W23" s="236" t="str">
        <f t="shared" si="17"/>
        <v>Angella Cetta</v>
      </c>
      <c r="X23" s="157" t="str">
        <f t="shared" si="6"/>
        <v>Correct</v>
      </c>
      <c r="Y23" s="161" t="str">
        <f t="shared" si="7"/>
        <v>Correct</v>
      </c>
      <c r="Z23" s="158">
        <v>14</v>
      </c>
      <c r="AA23" s="158" t="s">
        <v>27</v>
      </c>
      <c r="AB23" s="162" t="s">
        <v>165</v>
      </c>
      <c r="AC23" s="238" t="str">
        <f t="shared" si="18"/>
        <v>NJ</v>
      </c>
      <c r="AD23" s="157" t="str">
        <f t="shared" si="8"/>
        <v>Correct</v>
      </c>
      <c r="AE23" s="163" t="s">
        <v>119</v>
      </c>
      <c r="AF23" s="238" t="str">
        <f t="shared" si="19"/>
        <v>South Orange</v>
      </c>
      <c r="AG23" s="157" t="str">
        <f t="shared" si="9"/>
        <v>Correct</v>
      </c>
      <c r="AH23" s="164" t="s">
        <v>185</v>
      </c>
      <c r="AJ23" s="171">
        <v>2352</v>
      </c>
      <c r="AK23" s="171" t="s">
        <v>19</v>
      </c>
      <c r="AL23" s="172">
        <v>750</v>
      </c>
      <c r="AN23" s="171" t="s">
        <v>161</v>
      </c>
      <c r="AO23" s="171" t="s">
        <v>123</v>
      </c>
      <c r="AP23" s="178" t="s">
        <v>181</v>
      </c>
    </row>
    <row r="24" spans="2:42" x14ac:dyDescent="0.25">
      <c r="B24" s="18">
        <v>14</v>
      </c>
      <c r="C24" s="151">
        <v>1495</v>
      </c>
      <c r="D24" s="233" t="str">
        <f t="shared" si="10"/>
        <v>Cyndy Goldammer</v>
      </c>
      <c r="E24" s="73" t="str">
        <f t="shared" si="0"/>
        <v>Correct</v>
      </c>
      <c r="F24" s="109" t="s">
        <v>28</v>
      </c>
      <c r="G24" s="196">
        <f t="shared" si="11"/>
        <v>1400</v>
      </c>
      <c r="H24" s="73" t="str">
        <f t="shared" si="1"/>
        <v>Correct</v>
      </c>
      <c r="I24" s="119">
        <v>1400</v>
      </c>
      <c r="J24" s="233" t="str">
        <f t="shared" si="12"/>
        <v>Cyndy Goldammer</v>
      </c>
      <c r="K24" s="73" t="str">
        <f t="shared" si="2"/>
        <v>Correct</v>
      </c>
      <c r="L24" s="109" t="s">
        <v>28</v>
      </c>
      <c r="M24" s="196">
        <f t="shared" si="13"/>
        <v>1400</v>
      </c>
      <c r="N24" s="73" t="str">
        <f t="shared" si="3"/>
        <v>Correct</v>
      </c>
      <c r="O24" s="119">
        <v>1400</v>
      </c>
      <c r="P24" s="233" t="str">
        <f t="shared" si="14"/>
        <v>Cyndy Goldammer</v>
      </c>
      <c r="Q24" s="122" t="str">
        <f t="shared" si="4"/>
        <v>Correct</v>
      </c>
      <c r="R24" s="109" t="s">
        <v>28</v>
      </c>
      <c r="S24" s="196">
        <f t="shared" si="15"/>
        <v>1400</v>
      </c>
      <c r="T24" s="122" t="str">
        <f t="shared" si="5"/>
        <v>Correct</v>
      </c>
      <c r="U24" s="119">
        <v>1400</v>
      </c>
      <c r="V24" s="38">
        <f t="shared" si="16"/>
        <v>7</v>
      </c>
      <c r="W24" s="237" t="str">
        <f t="shared" si="17"/>
        <v>Cyndy Goldammer</v>
      </c>
      <c r="X24" s="73" t="str">
        <f t="shared" si="6"/>
        <v>Correct</v>
      </c>
      <c r="Y24" s="152" t="str">
        <f t="shared" si="7"/>
        <v>Correct</v>
      </c>
      <c r="Z24" s="109">
        <v>7</v>
      </c>
      <c r="AA24" s="109" t="s">
        <v>28</v>
      </c>
      <c r="AB24" s="153" t="s">
        <v>166</v>
      </c>
      <c r="AC24" s="239" t="str">
        <f t="shared" si="18"/>
        <v>NY</v>
      </c>
      <c r="AD24" s="73" t="str">
        <f t="shared" si="8"/>
        <v>Correct</v>
      </c>
      <c r="AE24" s="154" t="s">
        <v>117</v>
      </c>
      <c r="AF24" s="239" t="str">
        <f t="shared" si="19"/>
        <v>New York</v>
      </c>
      <c r="AG24" s="73" t="str">
        <f t="shared" si="9"/>
        <v>Correct</v>
      </c>
      <c r="AH24" s="75" t="s">
        <v>186</v>
      </c>
      <c r="AJ24" s="169">
        <v>2458</v>
      </c>
      <c r="AK24" s="169" t="s">
        <v>27</v>
      </c>
      <c r="AL24" s="170">
        <v>250</v>
      </c>
      <c r="AN24" s="169" t="s">
        <v>164</v>
      </c>
      <c r="AO24" s="169" t="s">
        <v>124</v>
      </c>
      <c r="AP24" s="177" t="s">
        <v>184</v>
      </c>
    </row>
    <row r="25" spans="2:42" x14ac:dyDescent="0.25">
      <c r="B25" s="155">
        <v>15</v>
      </c>
      <c r="C25" s="156">
        <v>1131</v>
      </c>
      <c r="D25" s="232" t="str">
        <f t="shared" si="10"/>
        <v>Rosio Cork</v>
      </c>
      <c r="E25" s="157" t="str">
        <f t="shared" si="0"/>
        <v>Correct</v>
      </c>
      <c r="F25" s="158" t="s">
        <v>29</v>
      </c>
      <c r="G25" s="234">
        <f t="shared" si="11"/>
        <v>75</v>
      </c>
      <c r="H25" s="157" t="str">
        <f t="shared" si="1"/>
        <v>Correct</v>
      </c>
      <c r="I25" s="159">
        <v>75</v>
      </c>
      <c r="J25" s="232" t="str">
        <f t="shared" si="12"/>
        <v>Rosio Cork</v>
      </c>
      <c r="K25" s="157" t="str">
        <f t="shared" si="2"/>
        <v>Correct</v>
      </c>
      <c r="L25" s="158" t="s">
        <v>29</v>
      </c>
      <c r="M25" s="234">
        <f t="shared" si="13"/>
        <v>75</v>
      </c>
      <c r="N25" s="157" t="str">
        <f t="shared" si="3"/>
        <v>Correct</v>
      </c>
      <c r="O25" s="159">
        <v>75</v>
      </c>
      <c r="P25" s="232" t="str">
        <f t="shared" si="14"/>
        <v>Rosio Cork</v>
      </c>
      <c r="Q25" s="160" t="str">
        <f t="shared" si="4"/>
        <v>Correct</v>
      </c>
      <c r="R25" s="158" t="s">
        <v>29</v>
      </c>
      <c r="S25" s="234">
        <f t="shared" si="15"/>
        <v>75</v>
      </c>
      <c r="T25" s="160" t="str">
        <f t="shared" si="5"/>
        <v>Correct</v>
      </c>
      <c r="U25" s="159">
        <v>75</v>
      </c>
      <c r="V25" s="235">
        <f t="shared" si="16"/>
        <v>5</v>
      </c>
      <c r="W25" s="236" t="str">
        <f t="shared" si="17"/>
        <v>Rosio Cork</v>
      </c>
      <c r="X25" s="157" t="str">
        <f t="shared" si="6"/>
        <v>Correct</v>
      </c>
      <c r="Y25" s="161" t="str">
        <f t="shared" si="7"/>
        <v>Correct</v>
      </c>
      <c r="Z25" s="158">
        <v>5</v>
      </c>
      <c r="AA25" s="158" t="s">
        <v>29</v>
      </c>
      <c r="AB25" s="162" t="s">
        <v>167</v>
      </c>
      <c r="AC25" s="238" t="str">
        <f t="shared" si="18"/>
        <v>NJ</v>
      </c>
      <c r="AD25" s="157" t="str">
        <f t="shared" si="8"/>
        <v>Correct</v>
      </c>
      <c r="AE25" s="163" t="s">
        <v>119</v>
      </c>
      <c r="AF25" s="238" t="str">
        <f t="shared" si="19"/>
        <v>Cherry Hill</v>
      </c>
      <c r="AG25" s="157" t="str">
        <f t="shared" si="9"/>
        <v>Correct</v>
      </c>
      <c r="AH25" s="164" t="s">
        <v>187</v>
      </c>
      <c r="AJ25" s="171">
        <v>3334</v>
      </c>
      <c r="AK25" s="171" t="s">
        <v>25</v>
      </c>
      <c r="AL25" s="172">
        <v>250</v>
      </c>
      <c r="AN25" s="171" t="s">
        <v>162</v>
      </c>
      <c r="AO25" s="171" t="s">
        <v>124</v>
      </c>
      <c r="AP25" s="178" t="s">
        <v>182</v>
      </c>
    </row>
    <row r="26" spans="2:42" x14ac:dyDescent="0.25">
      <c r="B26" s="18">
        <v>16</v>
      </c>
      <c r="C26" s="151">
        <v>2314</v>
      </c>
      <c r="D26" s="233" t="str">
        <f t="shared" si="10"/>
        <v>Celeste Korando</v>
      </c>
      <c r="E26" s="73" t="str">
        <f t="shared" si="0"/>
        <v>Correct</v>
      </c>
      <c r="F26" s="109" t="s">
        <v>30</v>
      </c>
      <c r="G26" s="196">
        <f t="shared" si="11"/>
        <v>125</v>
      </c>
      <c r="H26" s="73" t="str">
        <f t="shared" si="1"/>
        <v>Correct</v>
      </c>
      <c r="I26" s="119">
        <v>125</v>
      </c>
      <c r="J26" s="233" t="str">
        <f t="shared" si="12"/>
        <v>Celeste Korando</v>
      </c>
      <c r="K26" s="73" t="str">
        <f t="shared" si="2"/>
        <v>Correct</v>
      </c>
      <c r="L26" s="109" t="s">
        <v>30</v>
      </c>
      <c r="M26" s="196">
        <f t="shared" si="13"/>
        <v>125</v>
      </c>
      <c r="N26" s="73" t="str">
        <f t="shared" si="3"/>
        <v>Correct</v>
      </c>
      <c r="O26" s="119">
        <v>125</v>
      </c>
      <c r="P26" s="233" t="str">
        <f t="shared" si="14"/>
        <v>Celeste Korando</v>
      </c>
      <c r="Q26" s="122" t="str">
        <f t="shared" si="4"/>
        <v>Correct</v>
      </c>
      <c r="R26" s="109" t="s">
        <v>30</v>
      </c>
      <c r="S26" s="196">
        <f t="shared" si="15"/>
        <v>125</v>
      </c>
      <c r="T26" s="122" t="str">
        <f t="shared" si="5"/>
        <v>Correct</v>
      </c>
      <c r="U26" s="119">
        <v>125</v>
      </c>
      <c r="V26" s="38">
        <f t="shared" si="16"/>
        <v>11</v>
      </c>
      <c r="W26" s="237" t="str">
        <f t="shared" si="17"/>
        <v>Celeste Korando</v>
      </c>
      <c r="X26" s="73" t="str">
        <f t="shared" si="6"/>
        <v>Correct</v>
      </c>
      <c r="Y26" s="152" t="str">
        <f t="shared" si="7"/>
        <v>Correct</v>
      </c>
      <c r="Z26" s="109">
        <v>11</v>
      </c>
      <c r="AA26" s="109" t="s">
        <v>30</v>
      </c>
      <c r="AB26" s="153" t="s">
        <v>168</v>
      </c>
      <c r="AC26" s="239" t="str">
        <f t="shared" si="18"/>
        <v>NJ</v>
      </c>
      <c r="AD26" s="73" t="str">
        <f t="shared" si="8"/>
        <v>Correct</v>
      </c>
      <c r="AE26" s="154" t="s">
        <v>119</v>
      </c>
      <c r="AF26" s="239" t="str">
        <f t="shared" si="19"/>
        <v>South River Edge</v>
      </c>
      <c r="AG26" s="73" t="str">
        <f t="shared" si="9"/>
        <v>Correct</v>
      </c>
      <c r="AH26" s="75" t="s">
        <v>188</v>
      </c>
      <c r="AJ26" s="169">
        <v>3694</v>
      </c>
      <c r="AK26" s="169" t="s">
        <v>32</v>
      </c>
      <c r="AL26" s="170">
        <v>1000</v>
      </c>
      <c r="AN26" s="169" t="s">
        <v>170</v>
      </c>
      <c r="AO26" s="169" t="s">
        <v>124</v>
      </c>
      <c r="AP26" s="177" t="s">
        <v>190</v>
      </c>
    </row>
    <row r="27" spans="2:42" x14ac:dyDescent="0.25">
      <c r="B27" s="155">
        <v>17</v>
      </c>
      <c r="C27" s="156">
        <v>2304</v>
      </c>
      <c r="D27" s="232" t="str">
        <f t="shared" si="10"/>
        <v>Twana Felger</v>
      </c>
      <c r="E27" s="157" t="str">
        <f t="shared" si="0"/>
        <v>Correct</v>
      </c>
      <c r="F27" s="158" t="s">
        <v>31</v>
      </c>
      <c r="G27" s="234">
        <f t="shared" si="11"/>
        <v>750</v>
      </c>
      <c r="H27" s="157" t="str">
        <f t="shared" si="1"/>
        <v>Correct</v>
      </c>
      <c r="I27" s="159">
        <v>750</v>
      </c>
      <c r="J27" s="232" t="str">
        <f t="shared" si="12"/>
        <v>Twana Felger</v>
      </c>
      <c r="K27" s="157" t="str">
        <f t="shared" si="2"/>
        <v>Correct</v>
      </c>
      <c r="L27" s="158" t="s">
        <v>31</v>
      </c>
      <c r="M27" s="234">
        <f t="shared" si="13"/>
        <v>750</v>
      </c>
      <c r="N27" s="157" t="str">
        <f t="shared" si="3"/>
        <v>Correct</v>
      </c>
      <c r="O27" s="159">
        <v>750</v>
      </c>
      <c r="P27" s="232" t="str">
        <f t="shared" si="14"/>
        <v>Twana Felger</v>
      </c>
      <c r="Q27" s="160" t="str">
        <f t="shared" si="4"/>
        <v>Correct</v>
      </c>
      <c r="R27" s="158" t="s">
        <v>31</v>
      </c>
      <c r="S27" s="234">
        <f t="shared" si="15"/>
        <v>750</v>
      </c>
      <c r="T27" s="160" t="str">
        <f t="shared" si="5"/>
        <v>Correct</v>
      </c>
      <c r="U27" s="159">
        <v>750</v>
      </c>
      <c r="V27" s="235">
        <f t="shared" si="16"/>
        <v>10</v>
      </c>
      <c r="W27" s="236" t="str">
        <f t="shared" si="17"/>
        <v>Twana Felger</v>
      </c>
      <c r="X27" s="157" t="str">
        <f t="shared" si="6"/>
        <v>Correct</v>
      </c>
      <c r="Y27" s="161" t="str">
        <f t="shared" si="7"/>
        <v>Correct</v>
      </c>
      <c r="Z27" s="158">
        <v>10</v>
      </c>
      <c r="AA27" s="158" t="s">
        <v>31</v>
      </c>
      <c r="AB27" s="162" t="s">
        <v>153</v>
      </c>
      <c r="AC27" s="238" t="str">
        <f t="shared" si="18"/>
        <v>NY</v>
      </c>
      <c r="AD27" s="157" t="str">
        <f t="shared" si="8"/>
        <v>Correct</v>
      </c>
      <c r="AE27" s="163" t="s">
        <v>117</v>
      </c>
      <c r="AF27" s="238" t="str">
        <f t="shared" si="19"/>
        <v>Pleasantville</v>
      </c>
      <c r="AG27" s="157" t="str">
        <f t="shared" si="9"/>
        <v>Correct</v>
      </c>
      <c r="AH27" s="164" t="s">
        <v>173</v>
      </c>
      <c r="AJ27" s="171">
        <v>4071</v>
      </c>
      <c r="AK27" s="171" t="s">
        <v>22</v>
      </c>
      <c r="AL27" s="172">
        <v>1000</v>
      </c>
      <c r="AN27" s="171" t="s">
        <v>157</v>
      </c>
      <c r="AO27" s="171" t="s">
        <v>121</v>
      </c>
      <c r="AP27" s="178" t="s">
        <v>177</v>
      </c>
    </row>
    <row r="28" spans="2:42" x14ac:dyDescent="0.25">
      <c r="B28" s="18">
        <v>18</v>
      </c>
      <c r="C28" s="151">
        <v>3694</v>
      </c>
      <c r="D28" s="233" t="str">
        <f t="shared" si="10"/>
        <v>Estrella Samu</v>
      </c>
      <c r="E28" s="73" t="str">
        <f t="shared" si="0"/>
        <v>Correct</v>
      </c>
      <c r="F28" s="109" t="s">
        <v>32</v>
      </c>
      <c r="G28" s="196">
        <f t="shared" si="11"/>
        <v>1000</v>
      </c>
      <c r="H28" s="73" t="str">
        <f t="shared" si="1"/>
        <v>Correct</v>
      </c>
      <c r="I28" s="119">
        <v>1000</v>
      </c>
      <c r="J28" s="233" t="str">
        <f t="shared" si="12"/>
        <v>Estrella Samu</v>
      </c>
      <c r="K28" s="73" t="str">
        <f t="shared" si="2"/>
        <v>Correct</v>
      </c>
      <c r="L28" s="109" t="s">
        <v>32</v>
      </c>
      <c r="M28" s="196">
        <f t="shared" si="13"/>
        <v>1000</v>
      </c>
      <c r="N28" s="73" t="str">
        <f t="shared" si="3"/>
        <v>Correct</v>
      </c>
      <c r="O28" s="119">
        <v>1000</v>
      </c>
      <c r="P28" s="233" t="str">
        <f t="shared" si="14"/>
        <v>Estrella Samu</v>
      </c>
      <c r="Q28" s="122" t="str">
        <f t="shared" si="4"/>
        <v>Correct</v>
      </c>
      <c r="R28" s="109" t="s">
        <v>32</v>
      </c>
      <c r="S28" s="196">
        <f t="shared" si="15"/>
        <v>1000</v>
      </c>
      <c r="T28" s="122" t="str">
        <f t="shared" si="5"/>
        <v>Correct</v>
      </c>
      <c r="U28" s="119">
        <v>1000</v>
      </c>
      <c r="V28" s="38">
        <f t="shared" si="16"/>
        <v>16</v>
      </c>
      <c r="W28" s="237" t="str">
        <f t="shared" si="17"/>
        <v>Estrella Samu</v>
      </c>
      <c r="X28" s="73" t="str">
        <f t="shared" si="6"/>
        <v>Correct</v>
      </c>
      <c r="Y28" s="152" t="str">
        <f t="shared" si="7"/>
        <v>Correct</v>
      </c>
      <c r="Z28" s="109">
        <v>16</v>
      </c>
      <c r="AA28" s="109" t="s">
        <v>32</v>
      </c>
      <c r="AB28" s="153" t="s">
        <v>169</v>
      </c>
      <c r="AC28" s="239" t="str">
        <f t="shared" si="18"/>
        <v>CA</v>
      </c>
      <c r="AD28" s="73" t="str">
        <f t="shared" si="8"/>
        <v>Correct</v>
      </c>
      <c r="AE28" s="154" t="s">
        <v>125</v>
      </c>
      <c r="AF28" s="239" t="str">
        <f t="shared" si="19"/>
        <v>Los Angeles</v>
      </c>
      <c r="AG28" s="73" t="str">
        <f t="shared" si="9"/>
        <v>Correct</v>
      </c>
      <c r="AH28" s="75" t="s">
        <v>189</v>
      </c>
      <c r="AJ28" s="169">
        <v>4298</v>
      </c>
      <c r="AK28" s="169" t="s">
        <v>18</v>
      </c>
      <c r="AL28" s="170">
        <v>180</v>
      </c>
      <c r="AN28" s="169" t="s">
        <v>158</v>
      </c>
      <c r="AO28" s="169" t="s">
        <v>122</v>
      </c>
      <c r="AP28" s="177" t="s">
        <v>178</v>
      </c>
    </row>
    <row r="29" spans="2:42" x14ac:dyDescent="0.25">
      <c r="B29" s="155">
        <v>19</v>
      </c>
      <c r="C29" s="156">
        <v>4522</v>
      </c>
      <c r="D29" s="232" t="str">
        <f t="shared" si="10"/>
        <v>Donte Kines</v>
      </c>
      <c r="E29" s="157" t="str">
        <f t="shared" si="0"/>
        <v>Correct</v>
      </c>
      <c r="F29" s="158" t="s">
        <v>33</v>
      </c>
      <c r="G29" s="234">
        <f t="shared" si="11"/>
        <v>75</v>
      </c>
      <c r="H29" s="157" t="str">
        <f t="shared" si="1"/>
        <v>Correct</v>
      </c>
      <c r="I29" s="159">
        <v>75</v>
      </c>
      <c r="J29" s="232" t="str">
        <f t="shared" si="12"/>
        <v>Donte Kines</v>
      </c>
      <c r="K29" s="157" t="str">
        <f t="shared" si="2"/>
        <v>Correct</v>
      </c>
      <c r="L29" s="158" t="s">
        <v>33</v>
      </c>
      <c r="M29" s="234">
        <f t="shared" si="13"/>
        <v>75</v>
      </c>
      <c r="N29" s="157" t="str">
        <f t="shared" si="3"/>
        <v>Correct</v>
      </c>
      <c r="O29" s="159">
        <v>75</v>
      </c>
      <c r="P29" s="232" t="str">
        <f t="shared" si="14"/>
        <v>Donte Kines</v>
      </c>
      <c r="Q29" s="160" t="str">
        <f t="shared" si="4"/>
        <v>Correct</v>
      </c>
      <c r="R29" s="158" t="s">
        <v>33</v>
      </c>
      <c r="S29" s="234">
        <f t="shared" si="15"/>
        <v>75</v>
      </c>
      <c r="T29" s="160" t="str">
        <f t="shared" si="5"/>
        <v>Correct</v>
      </c>
      <c r="U29" s="159">
        <v>75</v>
      </c>
      <c r="V29" s="235">
        <f t="shared" si="16"/>
        <v>20</v>
      </c>
      <c r="W29" s="236" t="str">
        <f t="shared" si="17"/>
        <v>Donte Kines</v>
      </c>
      <c r="X29" s="157" t="str">
        <f t="shared" si="6"/>
        <v>Correct</v>
      </c>
      <c r="Y29" s="161" t="str">
        <f t="shared" si="7"/>
        <v>Correct</v>
      </c>
      <c r="Z29" s="158">
        <v>20</v>
      </c>
      <c r="AA29" s="158" t="s">
        <v>33</v>
      </c>
      <c r="AB29" s="162" t="s">
        <v>170</v>
      </c>
      <c r="AC29" s="238" t="str">
        <f t="shared" si="18"/>
        <v>FL</v>
      </c>
      <c r="AD29" s="157" t="str">
        <f t="shared" si="8"/>
        <v>Correct</v>
      </c>
      <c r="AE29" s="163" t="s">
        <v>124</v>
      </c>
      <c r="AF29" s="238" t="str">
        <f t="shared" si="19"/>
        <v>Tampa</v>
      </c>
      <c r="AG29" s="157" t="str">
        <f t="shared" si="9"/>
        <v>Correct</v>
      </c>
      <c r="AH29" s="164" t="s">
        <v>190</v>
      </c>
      <c r="AJ29" s="171">
        <v>4405</v>
      </c>
      <c r="AK29" s="171" t="s">
        <v>15</v>
      </c>
      <c r="AL29" s="172">
        <v>180</v>
      </c>
      <c r="AN29" s="179" t="s">
        <v>169</v>
      </c>
      <c r="AO29" s="179" t="s">
        <v>125</v>
      </c>
      <c r="AP29" s="180" t="s">
        <v>189</v>
      </c>
    </row>
    <row r="30" spans="2:42" x14ac:dyDescent="0.25">
      <c r="B30" s="217">
        <v>20</v>
      </c>
      <c r="C30" s="218">
        <v>1198</v>
      </c>
      <c r="D30" s="233" t="str">
        <f t="shared" si="10"/>
        <v>Tiffiny Steffen</v>
      </c>
      <c r="E30" s="219" t="str">
        <f t="shared" si="0"/>
        <v>Correct</v>
      </c>
      <c r="F30" s="220" t="s">
        <v>34</v>
      </c>
      <c r="G30" s="196">
        <f t="shared" si="11"/>
        <v>72</v>
      </c>
      <c r="H30" s="219" t="str">
        <f t="shared" si="1"/>
        <v>Correct</v>
      </c>
      <c r="I30" s="221">
        <v>72</v>
      </c>
      <c r="J30" s="233" t="str">
        <f t="shared" si="12"/>
        <v>Tiffiny Steffen</v>
      </c>
      <c r="K30" s="219" t="str">
        <f t="shared" si="2"/>
        <v>Correct</v>
      </c>
      <c r="L30" s="220" t="s">
        <v>34</v>
      </c>
      <c r="M30" s="196">
        <f t="shared" si="13"/>
        <v>72</v>
      </c>
      <c r="N30" s="219" t="str">
        <f t="shared" si="3"/>
        <v>Correct</v>
      </c>
      <c r="O30" s="221">
        <v>72</v>
      </c>
      <c r="P30" s="233" t="str">
        <f t="shared" si="14"/>
        <v>Tiffiny Steffen</v>
      </c>
      <c r="Q30" s="222" t="str">
        <f t="shared" si="4"/>
        <v>Correct</v>
      </c>
      <c r="R30" s="220" t="s">
        <v>34</v>
      </c>
      <c r="S30" s="196">
        <f t="shared" si="15"/>
        <v>72</v>
      </c>
      <c r="T30" s="222" t="str">
        <f t="shared" si="5"/>
        <v>Correct</v>
      </c>
      <c r="U30" s="221">
        <v>72</v>
      </c>
      <c r="V30" s="38">
        <f t="shared" si="16"/>
        <v>6</v>
      </c>
      <c r="W30" s="237" t="str">
        <f t="shared" si="17"/>
        <v>Tiffiny Steffen</v>
      </c>
      <c r="X30" s="219" t="str">
        <f t="shared" si="6"/>
        <v>Correct</v>
      </c>
      <c r="Y30" s="223" t="str">
        <f t="shared" si="7"/>
        <v>Correct</v>
      </c>
      <c r="Z30" s="220">
        <v>6</v>
      </c>
      <c r="AA30" s="220" t="s">
        <v>34</v>
      </c>
      <c r="AB30" s="224" t="s">
        <v>171</v>
      </c>
      <c r="AC30" s="239" t="str">
        <f t="shared" si="18"/>
        <v>NY</v>
      </c>
      <c r="AD30" s="219" t="str">
        <f t="shared" si="8"/>
        <v>Correct</v>
      </c>
      <c r="AE30" s="225" t="s">
        <v>117</v>
      </c>
      <c r="AF30" s="239" t="str">
        <f t="shared" si="19"/>
        <v>New York</v>
      </c>
      <c r="AG30" s="219" t="str">
        <f t="shared" si="9"/>
        <v>Correct</v>
      </c>
      <c r="AH30" s="225" t="s">
        <v>186</v>
      </c>
      <c r="AJ30" s="173">
        <v>4522</v>
      </c>
      <c r="AK30" s="173" t="s">
        <v>33</v>
      </c>
      <c r="AL30" s="174">
        <v>75</v>
      </c>
    </row>
  </sheetData>
  <conditionalFormatting sqref="B8:B9 E9 H9 K9 N9 Q9 T9 X9:Y9">
    <cfRule type="colorScale" priority="2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B11:AH30">
    <cfRule type="cellIs" dxfId="4" priority="3" operator="equal">
      <formula>Rng_Lkp_AnswerStatus_Bad</formula>
    </cfRule>
    <cfRule type="cellIs" dxfId="3" priority="4" operator="equal">
      <formula>Rng_Lkp_AnswerStatus_Good</formula>
    </cfRule>
  </conditionalFormatting>
  <conditionalFormatting sqref="AD9 AG9">
    <cfRule type="colorScale" priority="1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pageMargins left="0.7" right="0.7" top="0.75" bottom="0.75" header="0.3" footer="0.3"/>
  <pageSetup paperSize="121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6DF35-0A30-413F-8BF7-DD738587EA56}">
  <sheetPr>
    <tabColor theme="1"/>
  </sheetPr>
  <dimension ref="A1:A3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1" width="7.7109375" bestFit="1" customWidth="1"/>
  </cols>
  <sheetData>
    <row r="1" spans="1:1" ht="30" x14ac:dyDescent="0.25">
      <c r="A1" s="25" t="s">
        <v>40</v>
      </c>
    </row>
    <row r="2" spans="1:1" x14ac:dyDescent="0.25">
      <c r="A2" s="26" t="s">
        <v>41</v>
      </c>
    </row>
    <row r="3" spans="1:1" x14ac:dyDescent="0.25">
      <c r="A3" s="26" t="s">
        <v>42</v>
      </c>
    </row>
  </sheetData>
  <pageMargins left="0.7" right="0.7" top="0.75" bottom="0.75" header="0.3" footer="0.3"/>
  <pageSetup paperSize="121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16D56-9584-4A3D-952C-10C5EEDBF024}">
  <sheetPr>
    <tabColor theme="5"/>
  </sheetPr>
  <dimension ref="A1:Q27"/>
  <sheetViews>
    <sheetView showGridLines="0"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5" outlineLevelRow="1" outlineLevelCol="1" x14ac:dyDescent="0.25"/>
  <cols>
    <col min="1" max="1" width="2.5703125" style="10" customWidth="1"/>
    <col min="2" max="2" width="8.140625" style="10" bestFit="1" customWidth="1"/>
    <col min="3" max="3" width="17.5703125" style="10" bestFit="1" customWidth="1"/>
    <col min="4" max="4" width="12.42578125" style="10" customWidth="1"/>
    <col min="5" max="5" width="5.7109375" style="10" customWidth="1"/>
    <col min="6" max="6" width="8.140625" style="10" bestFit="1" customWidth="1"/>
    <col min="7" max="7" width="9.42578125" style="10" hidden="1" customWidth="1" outlineLevel="1"/>
    <col min="8" max="8" width="7.85546875" style="10" bestFit="1" customWidth="1" collapsed="1"/>
    <col min="9" max="9" width="8.140625" style="10" bestFit="1" customWidth="1"/>
    <col min="10" max="10" width="9.42578125" style="10" hidden="1" customWidth="1" outlineLevel="1"/>
    <col min="11" max="11" width="5.7109375" style="10" customWidth="1" collapsed="1"/>
    <col min="12" max="12" width="8.140625" style="10" bestFit="1" customWidth="1"/>
    <col min="13" max="13" width="9.42578125" style="10" hidden="1" customWidth="1" outlineLevel="1"/>
    <col min="14" max="14" width="10.140625" style="10" bestFit="1" customWidth="1" collapsed="1"/>
    <col min="15" max="15" width="8.140625" style="10" bestFit="1" customWidth="1"/>
    <col min="16" max="16" width="10.7109375" style="10" hidden="1" customWidth="1" outlineLevel="1"/>
    <col min="17" max="17" width="9.140625" style="10" collapsed="1"/>
    <col min="18" max="16384" width="9.140625" style="10"/>
  </cols>
  <sheetData>
    <row r="1" spans="1:16" s="8" customFormat="1" ht="21" x14ac:dyDescent="0.35">
      <c r="A1" s="15" t="s">
        <v>12</v>
      </c>
      <c r="B1" s="4"/>
    </row>
    <row r="2" spans="1:16" s="8" customFormat="1" ht="18.75" x14ac:dyDescent="0.3">
      <c r="A2" s="16" t="s">
        <v>13</v>
      </c>
      <c r="B2" s="9"/>
    </row>
    <row r="3" spans="1:16" ht="6.95" customHeight="1" x14ac:dyDescent="0.25"/>
    <row r="4" spans="1:16" x14ac:dyDescent="0.25">
      <c r="D4" s="14" t="s">
        <v>11</v>
      </c>
      <c r="E4" s="28">
        <v>1</v>
      </c>
      <c r="F4" s="17">
        <v>1</v>
      </c>
      <c r="G4" s="17">
        <v>1</v>
      </c>
      <c r="H4" s="28">
        <v>2</v>
      </c>
      <c r="I4" s="17">
        <v>2</v>
      </c>
      <c r="J4" s="17">
        <v>2</v>
      </c>
      <c r="K4" s="28">
        <v>3</v>
      </c>
      <c r="L4" s="17">
        <v>3</v>
      </c>
      <c r="M4" s="17">
        <v>3</v>
      </c>
      <c r="N4" s="28">
        <v>4</v>
      </c>
      <c r="O4" s="17">
        <v>4</v>
      </c>
      <c r="P4" s="17">
        <v>4</v>
      </c>
    </row>
    <row r="5" spans="1:16" hidden="1" outlineLevel="1" x14ac:dyDescent="0.25">
      <c r="B5" s="37" t="str">
        <f>IFERROR(IF(SUM(E5,H5,K5,N5)=0,"",SUM(E5,H5,K5,N5)/SUM(G5,J5,M5,P5)),"")</f>
        <v/>
      </c>
      <c r="C5" s="34" t="s">
        <v>56</v>
      </c>
      <c r="D5" s="14"/>
      <c r="E5" s="35">
        <f>COUNTA(E8:E27)</f>
        <v>0</v>
      </c>
      <c r="F5" s="36"/>
      <c r="G5" s="36">
        <f>COUNTA(G8:G27)</f>
        <v>20</v>
      </c>
      <c r="H5" s="35">
        <f>COUNTA(H8:H27)</f>
        <v>0</v>
      </c>
      <c r="I5" s="36"/>
      <c r="J5" s="36">
        <f>COUNTA(J8:J27)</f>
        <v>20</v>
      </c>
      <c r="K5" s="35">
        <f>COUNTA(K8:K27)</f>
        <v>0</v>
      </c>
      <c r="L5" s="36"/>
      <c r="M5" s="36">
        <f>COUNTA(M8:M27)</f>
        <v>20</v>
      </c>
      <c r="N5" s="35">
        <f>COUNTA(N8:N27)</f>
        <v>0</v>
      </c>
      <c r="O5" s="36"/>
      <c r="P5" s="36">
        <f>COUNTA(P8:P27)</f>
        <v>20</v>
      </c>
    </row>
    <row r="6" spans="1:16" collapsed="1" x14ac:dyDescent="0.25">
      <c r="B6" s="37" t="str">
        <f>IFERROR(IF(SUM($E$6:$P$6)=0,"",SUM($E$6:$P$6)/MAX($E$4:$P$4)),"")</f>
        <v/>
      </c>
      <c r="C6" s="34" t="s">
        <v>57</v>
      </c>
      <c r="E6" s="29" t="s">
        <v>37</v>
      </c>
      <c r="F6" s="30" t="str">
        <f>IFERROR(COUNTIF(F8:F27,Rng_Lkp_AnswerStatus_Good)/COUNTA(E8:E27),"")</f>
        <v/>
      </c>
      <c r="G6" s="24" t="s">
        <v>39</v>
      </c>
      <c r="H6" s="29" t="s">
        <v>44</v>
      </c>
      <c r="I6" s="30" t="str">
        <f>IFERROR(COUNTIF(I8:I27,Rng_Lkp_AnswerStatus_Good)/COUNTA(H8:H27),"")</f>
        <v/>
      </c>
      <c r="J6" s="24" t="s">
        <v>39</v>
      </c>
      <c r="K6" s="29" t="s">
        <v>49</v>
      </c>
      <c r="L6" s="30" t="str">
        <f>IFERROR(COUNTIF(L8:L27,Rng_Lkp_AnswerStatus_Good)/COUNTA(K8:K27),"")</f>
        <v/>
      </c>
      <c r="M6" s="24" t="s">
        <v>39</v>
      </c>
      <c r="N6" s="31" t="s">
        <v>50</v>
      </c>
      <c r="O6" s="30" t="str">
        <f>IFERROR(COUNTIF(O8:O27,Rng_Lkp_AnswerStatus_Good)/COUNTA(N8:N27),"")</f>
        <v/>
      </c>
      <c r="P6" s="32" t="s">
        <v>39</v>
      </c>
    </row>
    <row r="7" spans="1:16" ht="45" x14ac:dyDescent="0.25">
      <c r="B7" s="99" t="s">
        <v>10</v>
      </c>
      <c r="C7" s="99" t="s">
        <v>14</v>
      </c>
      <c r="D7" s="99" t="s">
        <v>35</v>
      </c>
      <c r="E7" s="100" t="s">
        <v>36</v>
      </c>
      <c r="F7" s="101" t="s">
        <v>46</v>
      </c>
      <c r="G7" s="102" t="s">
        <v>38</v>
      </c>
      <c r="H7" s="100" t="s">
        <v>43</v>
      </c>
      <c r="I7" s="101" t="s">
        <v>47</v>
      </c>
      <c r="J7" s="102" t="s">
        <v>45</v>
      </c>
      <c r="K7" s="100" t="s">
        <v>51</v>
      </c>
      <c r="L7" s="101" t="s">
        <v>48</v>
      </c>
      <c r="M7" s="102" t="s">
        <v>53</v>
      </c>
      <c r="N7" s="103" t="s">
        <v>52</v>
      </c>
      <c r="O7" s="101" t="s">
        <v>54</v>
      </c>
      <c r="P7" s="104" t="s">
        <v>55</v>
      </c>
    </row>
    <row r="8" spans="1:16" x14ac:dyDescent="0.25">
      <c r="B8" s="94">
        <v>4405</v>
      </c>
      <c r="C8" s="95" t="s">
        <v>15</v>
      </c>
      <c r="D8" s="95">
        <v>43466</v>
      </c>
      <c r="E8" s="106"/>
      <c r="F8" s="81" t="str">
        <f t="shared" ref="F8:F27" si="0">IFERROR(IF(E8="","",IF(AND(_xlfn.ISFORMULA(E8),EXACT(E8,G8)),Rng_Lkp_AnswerStatus_Good,Rng_Lkp_AnswerStatus_Bad)),Rng_Lkp_AnswerStatus_Bad)</f>
        <v/>
      </c>
      <c r="G8" s="96">
        <v>2019</v>
      </c>
      <c r="H8" s="106"/>
      <c r="I8" s="81" t="str">
        <f t="shared" ref="I8:I27" si="1">IFERROR(IF(H8="","",IF(AND(_xlfn.ISFORMULA(H8),EXACT(H8,J8)),Rng_Lkp_AnswerStatus_Good,Rng_Lkp_AnswerStatus_Bad)),Rng_Lkp_AnswerStatus_Bad)</f>
        <v/>
      </c>
      <c r="J8" s="97">
        <v>1</v>
      </c>
      <c r="K8" s="106"/>
      <c r="L8" s="81" t="str">
        <f t="shared" ref="L8:L27" si="2">IFERROR(IF(K8="","",IF(AND(_xlfn.ISFORMULA(K8),EXACT(K8,M8)),Rng_Lkp_AnswerStatus_Good,Rng_Lkp_AnswerStatus_Bad)),Rng_Lkp_AnswerStatus_Bad)</f>
        <v/>
      </c>
      <c r="M8" s="97">
        <v>1</v>
      </c>
      <c r="N8" s="108"/>
      <c r="O8" s="81" t="str">
        <f t="shared" ref="O8:O27" si="3">IFERROR(IF(N8="","",IF(AND(_xlfn.ISFORMULA(N8),EXACT(N8,P8)),Rng_Lkp_AnswerStatus_Good,Rng_Lkp_AnswerStatus_Bad)),Rng_Lkp_AnswerStatus_Bad)</f>
        <v/>
      </c>
      <c r="P8" s="98">
        <v>43556</v>
      </c>
    </row>
    <row r="9" spans="1:16" x14ac:dyDescent="0.25">
      <c r="B9" s="18">
        <v>1030</v>
      </c>
      <c r="C9" s="19" t="s">
        <v>16</v>
      </c>
      <c r="D9" s="19">
        <v>41239</v>
      </c>
      <c r="E9" s="27"/>
      <c r="F9" s="73" t="str">
        <f t="shared" si="0"/>
        <v/>
      </c>
      <c r="G9" s="74">
        <v>2012</v>
      </c>
      <c r="H9" s="27"/>
      <c r="I9" s="73" t="str">
        <f t="shared" si="1"/>
        <v/>
      </c>
      <c r="J9" s="75">
        <v>11</v>
      </c>
      <c r="K9" s="27"/>
      <c r="L9" s="73" t="str">
        <f t="shared" si="2"/>
        <v/>
      </c>
      <c r="M9" s="75">
        <v>26</v>
      </c>
      <c r="N9" s="33"/>
      <c r="O9" s="73" t="str">
        <f t="shared" si="3"/>
        <v/>
      </c>
      <c r="P9" s="77">
        <v>41331</v>
      </c>
    </row>
    <row r="10" spans="1:16" x14ac:dyDescent="0.25">
      <c r="B10" s="78">
        <v>1603</v>
      </c>
      <c r="C10" s="79" t="s">
        <v>17</v>
      </c>
      <c r="D10" s="79">
        <v>41269</v>
      </c>
      <c r="E10" s="105"/>
      <c r="F10" s="81" t="str">
        <f t="shared" si="0"/>
        <v/>
      </c>
      <c r="G10" s="82">
        <v>2012</v>
      </c>
      <c r="H10" s="105"/>
      <c r="I10" s="81" t="str">
        <f t="shared" si="1"/>
        <v/>
      </c>
      <c r="J10" s="83">
        <v>12</v>
      </c>
      <c r="K10" s="105"/>
      <c r="L10" s="81" t="str">
        <f t="shared" si="2"/>
        <v/>
      </c>
      <c r="M10" s="83">
        <v>26</v>
      </c>
      <c r="N10" s="107"/>
      <c r="O10" s="81" t="str">
        <f t="shared" si="3"/>
        <v/>
      </c>
      <c r="P10" s="85">
        <v>41359</v>
      </c>
    </row>
    <row r="11" spans="1:16" x14ac:dyDescent="0.25">
      <c r="B11" s="18">
        <v>4298</v>
      </c>
      <c r="C11" s="19" t="s">
        <v>18</v>
      </c>
      <c r="D11" s="19">
        <v>42895</v>
      </c>
      <c r="E11" s="27"/>
      <c r="F11" s="73" t="str">
        <f t="shared" si="0"/>
        <v/>
      </c>
      <c r="G11" s="74">
        <v>2017</v>
      </c>
      <c r="H11" s="27"/>
      <c r="I11" s="73" t="str">
        <f t="shared" si="1"/>
        <v/>
      </c>
      <c r="J11" s="75">
        <v>6</v>
      </c>
      <c r="K11" s="27"/>
      <c r="L11" s="73" t="str">
        <f t="shared" si="2"/>
        <v/>
      </c>
      <c r="M11" s="75">
        <v>9</v>
      </c>
      <c r="N11" s="33"/>
      <c r="O11" s="73" t="str">
        <f t="shared" si="3"/>
        <v/>
      </c>
      <c r="P11" s="77">
        <v>42987</v>
      </c>
    </row>
    <row r="12" spans="1:16" x14ac:dyDescent="0.25">
      <c r="B12" s="78">
        <v>2352</v>
      </c>
      <c r="C12" s="79" t="s">
        <v>19</v>
      </c>
      <c r="D12" s="79">
        <v>43466</v>
      </c>
      <c r="E12" s="105"/>
      <c r="F12" s="81" t="str">
        <f t="shared" si="0"/>
        <v/>
      </c>
      <c r="G12" s="82">
        <v>2019</v>
      </c>
      <c r="H12" s="105"/>
      <c r="I12" s="81" t="str">
        <f t="shared" si="1"/>
        <v/>
      </c>
      <c r="J12" s="83">
        <v>1</v>
      </c>
      <c r="K12" s="105"/>
      <c r="L12" s="81" t="str">
        <f t="shared" si="2"/>
        <v/>
      </c>
      <c r="M12" s="83">
        <v>1</v>
      </c>
      <c r="N12" s="107"/>
      <c r="O12" s="81" t="str">
        <f t="shared" si="3"/>
        <v/>
      </c>
      <c r="P12" s="85">
        <v>43556</v>
      </c>
    </row>
    <row r="13" spans="1:16" x14ac:dyDescent="0.25">
      <c r="B13" s="18">
        <v>1049</v>
      </c>
      <c r="C13" s="19" t="s">
        <v>20</v>
      </c>
      <c r="D13" s="19">
        <v>40855</v>
      </c>
      <c r="E13" s="27"/>
      <c r="F13" s="73" t="str">
        <f t="shared" si="0"/>
        <v/>
      </c>
      <c r="G13" s="74">
        <v>2011</v>
      </c>
      <c r="H13" s="27"/>
      <c r="I13" s="73" t="str">
        <f t="shared" si="1"/>
        <v/>
      </c>
      <c r="J13" s="75">
        <v>11</v>
      </c>
      <c r="K13" s="27"/>
      <c r="L13" s="73" t="str">
        <f t="shared" si="2"/>
        <v/>
      </c>
      <c r="M13" s="75">
        <v>8</v>
      </c>
      <c r="N13" s="33"/>
      <c r="O13" s="73" t="str">
        <f t="shared" si="3"/>
        <v/>
      </c>
      <c r="P13" s="77">
        <v>40947</v>
      </c>
    </row>
    <row r="14" spans="1:16" x14ac:dyDescent="0.25">
      <c r="B14" s="78">
        <v>2278</v>
      </c>
      <c r="C14" s="79" t="s">
        <v>21</v>
      </c>
      <c r="D14" s="79">
        <v>42166</v>
      </c>
      <c r="E14" s="105"/>
      <c r="F14" s="81" t="str">
        <f t="shared" si="0"/>
        <v/>
      </c>
      <c r="G14" s="82">
        <v>2015</v>
      </c>
      <c r="H14" s="105"/>
      <c r="I14" s="81" t="str">
        <f t="shared" si="1"/>
        <v/>
      </c>
      <c r="J14" s="83">
        <v>6</v>
      </c>
      <c r="K14" s="105"/>
      <c r="L14" s="81" t="str">
        <f t="shared" si="2"/>
        <v/>
      </c>
      <c r="M14" s="83">
        <v>11</v>
      </c>
      <c r="N14" s="107"/>
      <c r="O14" s="81" t="str">
        <f t="shared" si="3"/>
        <v/>
      </c>
      <c r="P14" s="85">
        <v>42258</v>
      </c>
    </row>
    <row r="15" spans="1:16" x14ac:dyDescent="0.25">
      <c r="B15" s="18">
        <v>4071</v>
      </c>
      <c r="C15" s="19" t="s">
        <v>22</v>
      </c>
      <c r="D15" s="19">
        <v>43466</v>
      </c>
      <c r="E15" s="27"/>
      <c r="F15" s="73" t="str">
        <f t="shared" si="0"/>
        <v/>
      </c>
      <c r="G15" s="74">
        <v>2019</v>
      </c>
      <c r="H15" s="27"/>
      <c r="I15" s="73" t="str">
        <f t="shared" si="1"/>
        <v/>
      </c>
      <c r="J15" s="75">
        <v>1</v>
      </c>
      <c r="K15" s="27"/>
      <c r="L15" s="73" t="str">
        <f t="shared" si="2"/>
        <v/>
      </c>
      <c r="M15" s="75">
        <v>1</v>
      </c>
      <c r="N15" s="33"/>
      <c r="O15" s="73" t="str">
        <f t="shared" si="3"/>
        <v/>
      </c>
      <c r="P15" s="77">
        <v>43556</v>
      </c>
    </row>
    <row r="16" spans="1:16" x14ac:dyDescent="0.25">
      <c r="B16" s="78">
        <v>1066</v>
      </c>
      <c r="C16" s="79" t="s">
        <v>23</v>
      </c>
      <c r="D16" s="79">
        <v>41568</v>
      </c>
      <c r="E16" s="105"/>
      <c r="F16" s="81" t="str">
        <f t="shared" si="0"/>
        <v/>
      </c>
      <c r="G16" s="82">
        <v>2013</v>
      </c>
      <c r="H16" s="105"/>
      <c r="I16" s="81" t="str">
        <f t="shared" si="1"/>
        <v/>
      </c>
      <c r="J16" s="83">
        <v>10</v>
      </c>
      <c r="K16" s="105"/>
      <c r="L16" s="81" t="str">
        <f t="shared" si="2"/>
        <v/>
      </c>
      <c r="M16" s="83">
        <v>21</v>
      </c>
      <c r="N16" s="107"/>
      <c r="O16" s="81" t="str">
        <f t="shared" si="3"/>
        <v/>
      </c>
      <c r="P16" s="85">
        <v>41660</v>
      </c>
    </row>
    <row r="17" spans="2:16" x14ac:dyDescent="0.25">
      <c r="B17" s="18">
        <v>2316</v>
      </c>
      <c r="C17" s="19" t="s">
        <v>24</v>
      </c>
      <c r="D17" s="19">
        <v>42898</v>
      </c>
      <c r="E17" s="27"/>
      <c r="F17" s="73" t="str">
        <f t="shared" si="0"/>
        <v/>
      </c>
      <c r="G17" s="74">
        <v>2017</v>
      </c>
      <c r="H17" s="27"/>
      <c r="I17" s="73" t="str">
        <f t="shared" si="1"/>
        <v/>
      </c>
      <c r="J17" s="75">
        <v>6</v>
      </c>
      <c r="K17" s="27"/>
      <c r="L17" s="73" t="str">
        <f t="shared" si="2"/>
        <v/>
      </c>
      <c r="M17" s="75">
        <v>12</v>
      </c>
      <c r="N17" s="33"/>
      <c r="O17" s="73" t="str">
        <f t="shared" si="3"/>
        <v/>
      </c>
      <c r="P17" s="77">
        <v>42990</v>
      </c>
    </row>
    <row r="18" spans="2:16" x14ac:dyDescent="0.25">
      <c r="B18" s="78">
        <v>3334</v>
      </c>
      <c r="C18" s="79" t="s">
        <v>25</v>
      </c>
      <c r="D18" s="79">
        <v>41121</v>
      </c>
      <c r="E18" s="105"/>
      <c r="F18" s="81" t="str">
        <f t="shared" si="0"/>
        <v/>
      </c>
      <c r="G18" s="82">
        <v>2012</v>
      </c>
      <c r="H18" s="105"/>
      <c r="I18" s="81" t="str">
        <f t="shared" si="1"/>
        <v/>
      </c>
      <c r="J18" s="83">
        <v>7</v>
      </c>
      <c r="K18" s="105"/>
      <c r="L18" s="81" t="str">
        <f t="shared" si="2"/>
        <v/>
      </c>
      <c r="M18" s="83">
        <v>31</v>
      </c>
      <c r="N18" s="107"/>
      <c r="O18" s="81" t="str">
        <f t="shared" si="3"/>
        <v/>
      </c>
      <c r="P18" s="85">
        <v>41213</v>
      </c>
    </row>
    <row r="19" spans="2:16" x14ac:dyDescent="0.25">
      <c r="B19" s="18">
        <v>1084</v>
      </c>
      <c r="C19" s="19" t="s">
        <v>26</v>
      </c>
      <c r="D19" s="19">
        <v>41638</v>
      </c>
      <c r="E19" s="27"/>
      <c r="F19" s="73" t="str">
        <f t="shared" si="0"/>
        <v/>
      </c>
      <c r="G19" s="74">
        <v>2013</v>
      </c>
      <c r="H19" s="27"/>
      <c r="I19" s="73" t="str">
        <f t="shared" si="1"/>
        <v/>
      </c>
      <c r="J19" s="75">
        <v>12</v>
      </c>
      <c r="K19" s="27"/>
      <c r="L19" s="73" t="str">
        <f t="shared" si="2"/>
        <v/>
      </c>
      <c r="M19" s="75">
        <v>30</v>
      </c>
      <c r="N19" s="33"/>
      <c r="O19" s="73" t="str">
        <f t="shared" si="3"/>
        <v/>
      </c>
      <c r="P19" s="77">
        <v>41728</v>
      </c>
    </row>
    <row r="20" spans="2:16" x14ac:dyDescent="0.25">
      <c r="B20" s="78">
        <v>2458</v>
      </c>
      <c r="C20" s="79" t="s">
        <v>27</v>
      </c>
      <c r="D20" s="79">
        <v>41176</v>
      </c>
      <c r="E20" s="105"/>
      <c r="F20" s="81" t="str">
        <f t="shared" si="0"/>
        <v/>
      </c>
      <c r="G20" s="82">
        <v>2012</v>
      </c>
      <c r="H20" s="105"/>
      <c r="I20" s="81" t="str">
        <f t="shared" si="1"/>
        <v/>
      </c>
      <c r="J20" s="83">
        <v>9</v>
      </c>
      <c r="K20" s="105"/>
      <c r="L20" s="81" t="str">
        <f t="shared" si="2"/>
        <v/>
      </c>
      <c r="M20" s="83">
        <v>24</v>
      </c>
      <c r="N20" s="107"/>
      <c r="O20" s="81" t="str">
        <f t="shared" si="3"/>
        <v/>
      </c>
      <c r="P20" s="85">
        <v>41267</v>
      </c>
    </row>
    <row r="21" spans="2:16" x14ac:dyDescent="0.25">
      <c r="B21" s="18">
        <v>1495</v>
      </c>
      <c r="C21" s="19" t="s">
        <v>28</v>
      </c>
      <c r="D21" s="19">
        <v>43466</v>
      </c>
      <c r="E21" s="27"/>
      <c r="F21" s="73" t="str">
        <f t="shared" si="0"/>
        <v/>
      </c>
      <c r="G21" s="74">
        <v>2019</v>
      </c>
      <c r="H21" s="27"/>
      <c r="I21" s="73" t="str">
        <f t="shared" si="1"/>
        <v/>
      </c>
      <c r="J21" s="75">
        <v>1</v>
      </c>
      <c r="K21" s="27"/>
      <c r="L21" s="73" t="str">
        <f t="shared" si="2"/>
        <v/>
      </c>
      <c r="M21" s="75">
        <v>1</v>
      </c>
      <c r="N21" s="33"/>
      <c r="O21" s="73" t="str">
        <f t="shared" si="3"/>
        <v/>
      </c>
      <c r="P21" s="77">
        <v>43556</v>
      </c>
    </row>
    <row r="22" spans="2:16" x14ac:dyDescent="0.25">
      <c r="B22" s="78">
        <v>1131</v>
      </c>
      <c r="C22" s="79" t="s">
        <v>29</v>
      </c>
      <c r="D22" s="79">
        <v>41120</v>
      </c>
      <c r="E22" s="105"/>
      <c r="F22" s="81" t="str">
        <f t="shared" si="0"/>
        <v/>
      </c>
      <c r="G22" s="82">
        <v>2012</v>
      </c>
      <c r="H22" s="105"/>
      <c r="I22" s="81" t="str">
        <f t="shared" si="1"/>
        <v/>
      </c>
      <c r="J22" s="83">
        <v>7</v>
      </c>
      <c r="K22" s="105"/>
      <c r="L22" s="81" t="str">
        <f t="shared" si="2"/>
        <v/>
      </c>
      <c r="M22" s="83">
        <v>30</v>
      </c>
      <c r="N22" s="107"/>
      <c r="O22" s="81" t="str">
        <f t="shared" si="3"/>
        <v/>
      </c>
      <c r="P22" s="85">
        <v>41212</v>
      </c>
    </row>
    <row r="23" spans="2:16" x14ac:dyDescent="0.25">
      <c r="B23" s="18">
        <v>2314</v>
      </c>
      <c r="C23" s="19" t="s">
        <v>30</v>
      </c>
      <c r="D23" s="19">
        <v>42054</v>
      </c>
      <c r="E23" s="27"/>
      <c r="F23" s="73" t="str">
        <f t="shared" si="0"/>
        <v/>
      </c>
      <c r="G23" s="74">
        <v>2015</v>
      </c>
      <c r="H23" s="27"/>
      <c r="I23" s="73" t="str">
        <f t="shared" si="1"/>
        <v/>
      </c>
      <c r="J23" s="75">
        <v>2</v>
      </c>
      <c r="K23" s="27"/>
      <c r="L23" s="73" t="str">
        <f t="shared" si="2"/>
        <v/>
      </c>
      <c r="M23" s="75">
        <v>19</v>
      </c>
      <c r="N23" s="33"/>
      <c r="O23" s="73" t="str">
        <f t="shared" si="3"/>
        <v/>
      </c>
      <c r="P23" s="77">
        <v>42143</v>
      </c>
    </row>
    <row r="24" spans="2:16" x14ac:dyDescent="0.25">
      <c r="B24" s="78">
        <v>2304</v>
      </c>
      <c r="C24" s="79" t="s">
        <v>31</v>
      </c>
      <c r="D24" s="79">
        <v>43025</v>
      </c>
      <c r="E24" s="105"/>
      <c r="F24" s="81" t="str">
        <f t="shared" si="0"/>
        <v/>
      </c>
      <c r="G24" s="82">
        <v>2017</v>
      </c>
      <c r="H24" s="105"/>
      <c r="I24" s="81" t="str">
        <f t="shared" si="1"/>
        <v/>
      </c>
      <c r="J24" s="83">
        <v>10</v>
      </c>
      <c r="K24" s="105"/>
      <c r="L24" s="81" t="str">
        <f t="shared" si="2"/>
        <v/>
      </c>
      <c r="M24" s="83">
        <v>17</v>
      </c>
      <c r="N24" s="107"/>
      <c r="O24" s="81" t="str">
        <f t="shared" si="3"/>
        <v/>
      </c>
      <c r="P24" s="85">
        <v>43117</v>
      </c>
    </row>
    <row r="25" spans="2:16" x14ac:dyDescent="0.25">
      <c r="B25" s="18">
        <v>3694</v>
      </c>
      <c r="C25" s="19" t="s">
        <v>32</v>
      </c>
      <c r="D25" s="19">
        <v>43466</v>
      </c>
      <c r="E25" s="27"/>
      <c r="F25" s="73" t="str">
        <f t="shared" si="0"/>
        <v/>
      </c>
      <c r="G25" s="74">
        <v>2019</v>
      </c>
      <c r="H25" s="27"/>
      <c r="I25" s="73" t="str">
        <f t="shared" si="1"/>
        <v/>
      </c>
      <c r="J25" s="75">
        <v>1</v>
      </c>
      <c r="K25" s="27"/>
      <c r="L25" s="73" t="str">
        <f t="shared" si="2"/>
        <v/>
      </c>
      <c r="M25" s="75">
        <v>1</v>
      </c>
      <c r="N25" s="33"/>
      <c r="O25" s="73" t="str">
        <f t="shared" si="3"/>
        <v/>
      </c>
      <c r="P25" s="77">
        <v>43556</v>
      </c>
    </row>
    <row r="26" spans="2:16" x14ac:dyDescent="0.25">
      <c r="B26" s="78">
        <v>4522</v>
      </c>
      <c r="C26" s="79" t="s">
        <v>33</v>
      </c>
      <c r="D26" s="79">
        <v>43466</v>
      </c>
      <c r="E26" s="105"/>
      <c r="F26" s="81" t="str">
        <f t="shared" si="0"/>
        <v/>
      </c>
      <c r="G26" s="82">
        <v>2019</v>
      </c>
      <c r="H26" s="105"/>
      <c r="I26" s="81" t="str">
        <f t="shared" si="1"/>
        <v/>
      </c>
      <c r="J26" s="83">
        <v>1</v>
      </c>
      <c r="K26" s="105"/>
      <c r="L26" s="81" t="str">
        <f t="shared" si="2"/>
        <v/>
      </c>
      <c r="M26" s="83">
        <v>1</v>
      </c>
      <c r="N26" s="107"/>
      <c r="O26" s="81" t="str">
        <f t="shared" si="3"/>
        <v/>
      </c>
      <c r="P26" s="85">
        <v>43556</v>
      </c>
    </row>
    <row r="27" spans="2:16" x14ac:dyDescent="0.25">
      <c r="B27" s="86">
        <v>1198</v>
      </c>
      <c r="C27" s="87" t="s">
        <v>34</v>
      </c>
      <c r="D27" s="87">
        <v>41905</v>
      </c>
      <c r="E27" s="27"/>
      <c r="F27" s="89" t="str">
        <f t="shared" si="0"/>
        <v/>
      </c>
      <c r="G27" s="90">
        <v>2014</v>
      </c>
      <c r="H27" s="27"/>
      <c r="I27" s="89" t="str">
        <f t="shared" si="1"/>
        <v/>
      </c>
      <c r="J27" s="91">
        <v>9</v>
      </c>
      <c r="K27" s="27"/>
      <c r="L27" s="89" t="str">
        <f t="shared" si="2"/>
        <v/>
      </c>
      <c r="M27" s="91">
        <v>23</v>
      </c>
      <c r="N27" s="33"/>
      <c r="O27" s="89" t="str">
        <f t="shared" si="3"/>
        <v/>
      </c>
      <c r="P27" s="93">
        <v>41996</v>
      </c>
    </row>
  </sheetData>
  <phoneticPr fontId="28" type="noConversion"/>
  <conditionalFormatting sqref="B8:P27">
    <cfRule type="cellIs" dxfId="22" priority="4" operator="equal">
      <formula>Rng_Lkp_AnswerStatus_Bad</formula>
    </cfRule>
    <cfRule type="cellIs" dxfId="21" priority="5" operator="equal">
      <formula>Rng_Lkp_AnswerStatus_Good</formula>
    </cfRule>
  </conditionalFormatting>
  <conditionalFormatting sqref="B6 B5 F6 I6 L6 O6">
    <cfRule type="colorScale" priority="1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pageMargins left="0.7" right="0.7" top="0.75" bottom="0.75" header="0.3" footer="0.3"/>
  <pageSetup paperSize="121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0D31C-7F81-4466-95B8-F8162BEDFBED}">
  <sheetPr>
    <tabColor theme="5"/>
  </sheetPr>
  <dimension ref="A1:Q27"/>
  <sheetViews>
    <sheetView showGridLines="0" zoomScaleNormal="100" workbookViewId="0">
      <pane xSplit="4" ySplit="7" topLeftCell="E8" activePane="bottomRight" state="frozen"/>
      <selection pane="topRight" activeCell="E1" sqref="E1"/>
      <selection pane="bottomLeft" activeCell="A7" sqref="A7"/>
      <selection pane="bottomRight" activeCell="E8" sqref="E8"/>
    </sheetView>
  </sheetViews>
  <sheetFormatPr defaultColWidth="9.140625" defaultRowHeight="15" outlineLevelRow="1" outlineLevelCol="1" x14ac:dyDescent="0.25"/>
  <cols>
    <col min="1" max="1" width="2.5703125" style="10" customWidth="1"/>
    <col min="2" max="2" width="8.140625" style="10" bestFit="1" customWidth="1"/>
    <col min="3" max="3" width="17.5703125" style="10" bestFit="1" customWidth="1"/>
    <col min="4" max="4" width="12.42578125" style="10" customWidth="1"/>
    <col min="5" max="5" width="5.7109375" style="10" customWidth="1"/>
    <col min="6" max="6" width="8.140625" style="10" bestFit="1" customWidth="1"/>
    <col min="7" max="7" width="9.42578125" style="10" hidden="1" customWidth="1" outlineLevel="1"/>
    <col min="8" max="8" width="7.85546875" style="10" bestFit="1" customWidth="1" collapsed="1"/>
    <col min="9" max="9" width="8.140625" style="10" bestFit="1" customWidth="1"/>
    <col min="10" max="10" width="9.42578125" style="10" hidden="1" customWidth="1" outlineLevel="1"/>
    <col min="11" max="11" width="5.7109375" style="10" customWidth="1" collapsed="1"/>
    <col min="12" max="12" width="8.140625" style="10" bestFit="1" customWidth="1"/>
    <col min="13" max="13" width="9.42578125" style="10" hidden="1" customWidth="1" outlineLevel="1"/>
    <col min="14" max="14" width="10.140625" style="10" bestFit="1" customWidth="1" collapsed="1"/>
    <col min="15" max="15" width="8.140625" style="10" bestFit="1" customWidth="1"/>
    <col min="16" max="16" width="10.7109375" style="10" hidden="1" customWidth="1" outlineLevel="1"/>
    <col min="17" max="17" width="9.140625" style="10" collapsed="1"/>
    <col min="18" max="16384" width="9.140625" style="10"/>
  </cols>
  <sheetData>
    <row r="1" spans="1:16" s="8" customFormat="1" ht="21" x14ac:dyDescent="0.35">
      <c r="A1" s="15" t="s">
        <v>12</v>
      </c>
      <c r="B1" s="4"/>
    </row>
    <row r="2" spans="1:16" s="8" customFormat="1" ht="18.75" x14ac:dyDescent="0.3">
      <c r="A2" s="16" t="s">
        <v>13</v>
      </c>
      <c r="B2" s="9"/>
    </row>
    <row r="3" spans="1:16" ht="6.95" customHeight="1" x14ac:dyDescent="0.25"/>
    <row r="4" spans="1:16" x14ac:dyDescent="0.25">
      <c r="D4" s="14" t="s">
        <v>11</v>
      </c>
      <c r="E4" s="28">
        <v>1</v>
      </c>
      <c r="F4" s="17">
        <v>1</v>
      </c>
      <c r="G4" s="17">
        <v>1</v>
      </c>
      <c r="H4" s="28">
        <v>2</v>
      </c>
      <c r="I4" s="17">
        <v>2</v>
      </c>
      <c r="J4" s="17">
        <v>2</v>
      </c>
      <c r="K4" s="28">
        <v>3</v>
      </c>
      <c r="L4" s="17">
        <v>3</v>
      </c>
      <c r="M4" s="17">
        <v>3</v>
      </c>
      <c r="N4" s="28">
        <v>4</v>
      </c>
      <c r="O4" s="17">
        <v>4</v>
      </c>
      <c r="P4" s="17">
        <v>4</v>
      </c>
    </row>
    <row r="5" spans="1:16" hidden="1" outlineLevel="1" x14ac:dyDescent="0.25">
      <c r="B5" s="37">
        <f>IFERROR(IF(SUM(E5,H5,K5,N5)=0,"",SUM(E5,H5,K5,N5)/SUM(G5,J5,M5,P5)),"")</f>
        <v>1</v>
      </c>
      <c r="C5" s="34" t="s">
        <v>56</v>
      </c>
      <c r="D5" s="14"/>
      <c r="E5" s="35">
        <f>COUNTA(E8:E27)</f>
        <v>20</v>
      </c>
      <c r="F5" s="36"/>
      <c r="G5" s="36">
        <f>COUNTA(G8:G27)</f>
        <v>20</v>
      </c>
      <c r="H5" s="35">
        <f>COUNTA(H8:H27)</f>
        <v>20</v>
      </c>
      <c r="I5" s="36"/>
      <c r="J5" s="36">
        <f>COUNTA(J8:J27)</f>
        <v>20</v>
      </c>
      <c r="K5" s="35">
        <f>COUNTA(K8:K27)</f>
        <v>20</v>
      </c>
      <c r="L5" s="36"/>
      <c r="M5" s="36">
        <f>COUNTA(M8:M27)</f>
        <v>20</v>
      </c>
      <c r="N5" s="35">
        <f>COUNTA(N8:N27)</f>
        <v>20</v>
      </c>
      <c r="O5" s="36"/>
      <c r="P5" s="36">
        <f>COUNTA(P8:P27)</f>
        <v>20</v>
      </c>
    </row>
    <row r="6" spans="1:16" collapsed="1" x14ac:dyDescent="0.25">
      <c r="B6" s="37">
        <f>IFERROR(IF(SUM($E$6:$P$6)=0,"",SUM($E$6:$P$6)/MAX($E$4:$P$4)),"")</f>
        <v>1</v>
      </c>
      <c r="C6" s="34" t="s">
        <v>57</v>
      </c>
      <c r="E6" s="29" t="s">
        <v>37</v>
      </c>
      <c r="F6" s="30">
        <f>IFERROR(COUNTIF(F8:F27,Rng_Lkp_AnswerStatus_Good)/COUNTA(E8:E27),"")</f>
        <v>1</v>
      </c>
      <c r="G6" s="24" t="s">
        <v>39</v>
      </c>
      <c r="H6" s="29" t="s">
        <v>44</v>
      </c>
      <c r="I6" s="30">
        <f>IFERROR(COUNTIF(I8:I27,Rng_Lkp_AnswerStatus_Good)/COUNTA(H8:H27),"")</f>
        <v>1</v>
      </c>
      <c r="J6" s="24" t="s">
        <v>39</v>
      </c>
      <c r="K6" s="29" t="s">
        <v>49</v>
      </c>
      <c r="L6" s="30">
        <f>IFERROR(COUNTIF(L8:L27,Rng_Lkp_AnswerStatus_Good)/COUNTA(K8:K27),"")</f>
        <v>1</v>
      </c>
      <c r="M6" s="24" t="s">
        <v>39</v>
      </c>
      <c r="N6" s="31" t="s">
        <v>50</v>
      </c>
      <c r="O6" s="30">
        <f>IFERROR(COUNTIF(O8:O27,Rng_Lkp_AnswerStatus_Good)/COUNTA(N8:N27),"")</f>
        <v>1</v>
      </c>
      <c r="P6" s="32" t="s">
        <v>39</v>
      </c>
    </row>
    <row r="7" spans="1:16" ht="45" x14ac:dyDescent="0.25">
      <c r="B7" s="58" t="s">
        <v>10</v>
      </c>
      <c r="C7" s="58" t="s">
        <v>14</v>
      </c>
      <c r="D7" s="58" t="s">
        <v>35</v>
      </c>
      <c r="E7" s="59" t="s">
        <v>36</v>
      </c>
      <c r="F7" s="60" t="s">
        <v>46</v>
      </c>
      <c r="G7" s="61" t="s">
        <v>38</v>
      </c>
      <c r="H7" s="59" t="s">
        <v>43</v>
      </c>
      <c r="I7" s="60" t="s">
        <v>47</v>
      </c>
      <c r="J7" s="61" t="s">
        <v>45</v>
      </c>
      <c r="K7" s="59" t="s">
        <v>51</v>
      </c>
      <c r="L7" s="60" t="s">
        <v>48</v>
      </c>
      <c r="M7" s="61" t="s">
        <v>53</v>
      </c>
      <c r="N7" s="62" t="s">
        <v>52</v>
      </c>
      <c r="O7" s="60" t="s">
        <v>54</v>
      </c>
      <c r="P7" s="63" t="s">
        <v>55</v>
      </c>
    </row>
    <row r="8" spans="1:16" x14ac:dyDescent="0.25">
      <c r="B8" s="64">
        <v>4405</v>
      </c>
      <c r="C8" s="65" t="s">
        <v>15</v>
      </c>
      <c r="D8" s="65">
        <v>43466</v>
      </c>
      <c r="E8" s="66">
        <f>YEAR(D8)</f>
        <v>2019</v>
      </c>
      <c r="F8" s="67" t="str">
        <f t="shared" ref="F8:F27" si="0">IFERROR(IF(E8="","",IF(AND(_xlfn.ISFORMULA(E8),EXACT(E8,G8)),Rng_Lkp_AnswerStatus_Good,Rng_Lkp_AnswerStatus_Bad)),Rng_Lkp_AnswerStatus_Bad)</f>
        <v>Correct</v>
      </c>
      <c r="G8" s="68">
        <v>2019</v>
      </c>
      <c r="H8" s="66">
        <f>MONTH(D8)</f>
        <v>1</v>
      </c>
      <c r="I8" s="67" t="str">
        <f t="shared" ref="I8:I27" si="1">IFERROR(IF(H8="","",IF(AND(_xlfn.ISFORMULA(H8),EXACT(H8,J8)),Rng_Lkp_AnswerStatus_Good,Rng_Lkp_AnswerStatus_Bad)),Rng_Lkp_AnswerStatus_Bad)</f>
        <v>Correct</v>
      </c>
      <c r="J8" s="69">
        <v>1</v>
      </c>
      <c r="K8" s="66">
        <f>DAY(D8)</f>
        <v>1</v>
      </c>
      <c r="L8" s="67" t="str">
        <f t="shared" ref="L8:L27" si="2">IFERROR(IF(K8="","",IF(AND(_xlfn.ISFORMULA(K8),EXACT(K8,M8)),Rng_Lkp_AnswerStatus_Good,Rng_Lkp_AnswerStatus_Bad)),Rng_Lkp_AnswerStatus_Bad)</f>
        <v>Correct</v>
      </c>
      <c r="M8" s="69">
        <v>1</v>
      </c>
      <c r="N8" s="70">
        <f>DATE(E8,H8+3,K8)</f>
        <v>43556</v>
      </c>
      <c r="O8" s="67" t="str">
        <f t="shared" ref="O8:O27" si="3">IFERROR(IF(N8="","",IF(AND(_xlfn.ISFORMULA(N8),EXACT(N8,P8)),Rng_Lkp_AnswerStatus_Good,Rng_Lkp_AnswerStatus_Bad)),Rng_Lkp_AnswerStatus_Bad)</f>
        <v>Correct</v>
      </c>
      <c r="P8" s="71">
        <v>43556</v>
      </c>
    </row>
    <row r="9" spans="1:16" x14ac:dyDescent="0.25">
      <c r="B9" s="18">
        <v>1030</v>
      </c>
      <c r="C9" s="19" t="s">
        <v>16</v>
      </c>
      <c r="D9" s="19">
        <v>41239</v>
      </c>
      <c r="E9" s="72">
        <f t="shared" ref="E9:E27" si="4">YEAR(D9)</f>
        <v>2012</v>
      </c>
      <c r="F9" s="73" t="str">
        <f t="shared" si="0"/>
        <v>Correct</v>
      </c>
      <c r="G9" s="74">
        <v>2012</v>
      </c>
      <c r="H9" s="72">
        <f t="shared" ref="H9:H27" si="5">MONTH(D9)</f>
        <v>11</v>
      </c>
      <c r="I9" s="73" t="str">
        <f t="shared" si="1"/>
        <v>Correct</v>
      </c>
      <c r="J9" s="75">
        <v>11</v>
      </c>
      <c r="K9" s="72">
        <f t="shared" ref="K9:K27" si="6">DAY(D9)</f>
        <v>26</v>
      </c>
      <c r="L9" s="73" t="str">
        <f t="shared" si="2"/>
        <v>Correct</v>
      </c>
      <c r="M9" s="75">
        <v>26</v>
      </c>
      <c r="N9" s="76">
        <f t="shared" ref="N9:N27" si="7">DATE(E9,H9+3,K9)</f>
        <v>41331</v>
      </c>
      <c r="O9" s="73" t="str">
        <f t="shared" si="3"/>
        <v>Correct</v>
      </c>
      <c r="P9" s="77">
        <v>41331</v>
      </c>
    </row>
    <row r="10" spans="1:16" x14ac:dyDescent="0.25">
      <c r="B10" s="78">
        <v>1603</v>
      </c>
      <c r="C10" s="79" t="s">
        <v>17</v>
      </c>
      <c r="D10" s="79">
        <v>41269</v>
      </c>
      <c r="E10" s="80">
        <f t="shared" si="4"/>
        <v>2012</v>
      </c>
      <c r="F10" s="81" t="str">
        <f t="shared" si="0"/>
        <v>Correct</v>
      </c>
      <c r="G10" s="82">
        <v>2012</v>
      </c>
      <c r="H10" s="80">
        <f t="shared" si="5"/>
        <v>12</v>
      </c>
      <c r="I10" s="81" t="str">
        <f t="shared" si="1"/>
        <v>Correct</v>
      </c>
      <c r="J10" s="83">
        <v>12</v>
      </c>
      <c r="K10" s="80">
        <f t="shared" si="6"/>
        <v>26</v>
      </c>
      <c r="L10" s="81" t="str">
        <f t="shared" si="2"/>
        <v>Correct</v>
      </c>
      <c r="M10" s="83">
        <v>26</v>
      </c>
      <c r="N10" s="84">
        <f t="shared" si="7"/>
        <v>41359</v>
      </c>
      <c r="O10" s="81" t="str">
        <f t="shared" si="3"/>
        <v>Correct</v>
      </c>
      <c r="P10" s="85">
        <v>41359</v>
      </c>
    </row>
    <row r="11" spans="1:16" x14ac:dyDescent="0.25">
      <c r="B11" s="18">
        <v>4298</v>
      </c>
      <c r="C11" s="19" t="s">
        <v>18</v>
      </c>
      <c r="D11" s="19">
        <v>42895</v>
      </c>
      <c r="E11" s="72">
        <f t="shared" si="4"/>
        <v>2017</v>
      </c>
      <c r="F11" s="73" t="str">
        <f t="shared" si="0"/>
        <v>Correct</v>
      </c>
      <c r="G11" s="74">
        <v>2017</v>
      </c>
      <c r="H11" s="72">
        <f t="shared" si="5"/>
        <v>6</v>
      </c>
      <c r="I11" s="73" t="str">
        <f t="shared" si="1"/>
        <v>Correct</v>
      </c>
      <c r="J11" s="75">
        <v>6</v>
      </c>
      <c r="K11" s="72">
        <f t="shared" si="6"/>
        <v>9</v>
      </c>
      <c r="L11" s="73" t="str">
        <f t="shared" si="2"/>
        <v>Correct</v>
      </c>
      <c r="M11" s="75">
        <v>9</v>
      </c>
      <c r="N11" s="76">
        <f t="shared" si="7"/>
        <v>42987</v>
      </c>
      <c r="O11" s="73" t="str">
        <f t="shared" si="3"/>
        <v>Correct</v>
      </c>
      <c r="P11" s="77">
        <v>42987</v>
      </c>
    </row>
    <row r="12" spans="1:16" x14ac:dyDescent="0.25">
      <c r="B12" s="78">
        <v>2352</v>
      </c>
      <c r="C12" s="79" t="s">
        <v>19</v>
      </c>
      <c r="D12" s="79">
        <v>43466</v>
      </c>
      <c r="E12" s="80">
        <f t="shared" si="4"/>
        <v>2019</v>
      </c>
      <c r="F12" s="81" t="str">
        <f t="shared" si="0"/>
        <v>Correct</v>
      </c>
      <c r="G12" s="82">
        <v>2019</v>
      </c>
      <c r="H12" s="80">
        <f t="shared" si="5"/>
        <v>1</v>
      </c>
      <c r="I12" s="81" t="str">
        <f t="shared" si="1"/>
        <v>Correct</v>
      </c>
      <c r="J12" s="83">
        <v>1</v>
      </c>
      <c r="K12" s="80">
        <f t="shared" si="6"/>
        <v>1</v>
      </c>
      <c r="L12" s="81" t="str">
        <f t="shared" si="2"/>
        <v>Correct</v>
      </c>
      <c r="M12" s="83">
        <v>1</v>
      </c>
      <c r="N12" s="84">
        <f t="shared" si="7"/>
        <v>43556</v>
      </c>
      <c r="O12" s="81" t="str">
        <f t="shared" si="3"/>
        <v>Correct</v>
      </c>
      <c r="P12" s="85">
        <v>43556</v>
      </c>
    </row>
    <row r="13" spans="1:16" x14ac:dyDescent="0.25">
      <c r="B13" s="18">
        <v>1049</v>
      </c>
      <c r="C13" s="19" t="s">
        <v>20</v>
      </c>
      <c r="D13" s="19">
        <v>40855</v>
      </c>
      <c r="E13" s="72">
        <f t="shared" si="4"/>
        <v>2011</v>
      </c>
      <c r="F13" s="73" t="str">
        <f t="shared" si="0"/>
        <v>Correct</v>
      </c>
      <c r="G13" s="74">
        <v>2011</v>
      </c>
      <c r="H13" s="72">
        <f t="shared" si="5"/>
        <v>11</v>
      </c>
      <c r="I13" s="73" t="str">
        <f t="shared" si="1"/>
        <v>Correct</v>
      </c>
      <c r="J13" s="75">
        <v>11</v>
      </c>
      <c r="K13" s="72">
        <f t="shared" si="6"/>
        <v>8</v>
      </c>
      <c r="L13" s="73" t="str">
        <f t="shared" si="2"/>
        <v>Correct</v>
      </c>
      <c r="M13" s="75">
        <v>8</v>
      </c>
      <c r="N13" s="76">
        <f t="shared" si="7"/>
        <v>40947</v>
      </c>
      <c r="O13" s="73" t="str">
        <f t="shared" si="3"/>
        <v>Correct</v>
      </c>
      <c r="P13" s="77">
        <v>40947</v>
      </c>
    </row>
    <row r="14" spans="1:16" x14ac:dyDescent="0.25">
      <c r="B14" s="78">
        <v>2278</v>
      </c>
      <c r="C14" s="79" t="s">
        <v>21</v>
      </c>
      <c r="D14" s="79">
        <v>42166</v>
      </c>
      <c r="E14" s="80">
        <f t="shared" si="4"/>
        <v>2015</v>
      </c>
      <c r="F14" s="81" t="str">
        <f t="shared" si="0"/>
        <v>Correct</v>
      </c>
      <c r="G14" s="82">
        <v>2015</v>
      </c>
      <c r="H14" s="80">
        <f t="shared" si="5"/>
        <v>6</v>
      </c>
      <c r="I14" s="81" t="str">
        <f t="shared" si="1"/>
        <v>Correct</v>
      </c>
      <c r="J14" s="83">
        <v>6</v>
      </c>
      <c r="K14" s="80">
        <f t="shared" si="6"/>
        <v>11</v>
      </c>
      <c r="L14" s="81" t="str">
        <f t="shared" si="2"/>
        <v>Correct</v>
      </c>
      <c r="M14" s="83">
        <v>11</v>
      </c>
      <c r="N14" s="84">
        <f t="shared" si="7"/>
        <v>42258</v>
      </c>
      <c r="O14" s="81" t="str">
        <f t="shared" si="3"/>
        <v>Correct</v>
      </c>
      <c r="P14" s="85">
        <v>42258</v>
      </c>
    </row>
    <row r="15" spans="1:16" x14ac:dyDescent="0.25">
      <c r="B15" s="18">
        <v>4071</v>
      </c>
      <c r="C15" s="19" t="s">
        <v>22</v>
      </c>
      <c r="D15" s="19">
        <v>43466</v>
      </c>
      <c r="E15" s="72">
        <f t="shared" si="4"/>
        <v>2019</v>
      </c>
      <c r="F15" s="73" t="str">
        <f t="shared" si="0"/>
        <v>Correct</v>
      </c>
      <c r="G15" s="74">
        <v>2019</v>
      </c>
      <c r="H15" s="72">
        <f t="shared" si="5"/>
        <v>1</v>
      </c>
      <c r="I15" s="73" t="str">
        <f t="shared" si="1"/>
        <v>Correct</v>
      </c>
      <c r="J15" s="75">
        <v>1</v>
      </c>
      <c r="K15" s="72">
        <f t="shared" si="6"/>
        <v>1</v>
      </c>
      <c r="L15" s="73" t="str">
        <f t="shared" si="2"/>
        <v>Correct</v>
      </c>
      <c r="M15" s="75">
        <v>1</v>
      </c>
      <c r="N15" s="76">
        <f t="shared" si="7"/>
        <v>43556</v>
      </c>
      <c r="O15" s="73" t="str">
        <f t="shared" si="3"/>
        <v>Correct</v>
      </c>
      <c r="P15" s="77">
        <v>43556</v>
      </c>
    </row>
    <row r="16" spans="1:16" x14ac:dyDescent="0.25">
      <c r="B16" s="78">
        <v>1066</v>
      </c>
      <c r="C16" s="79" t="s">
        <v>23</v>
      </c>
      <c r="D16" s="79">
        <v>41568</v>
      </c>
      <c r="E16" s="80">
        <f t="shared" si="4"/>
        <v>2013</v>
      </c>
      <c r="F16" s="81" t="str">
        <f t="shared" si="0"/>
        <v>Correct</v>
      </c>
      <c r="G16" s="82">
        <v>2013</v>
      </c>
      <c r="H16" s="80">
        <f t="shared" si="5"/>
        <v>10</v>
      </c>
      <c r="I16" s="81" t="str">
        <f t="shared" si="1"/>
        <v>Correct</v>
      </c>
      <c r="J16" s="83">
        <v>10</v>
      </c>
      <c r="K16" s="80">
        <f t="shared" si="6"/>
        <v>21</v>
      </c>
      <c r="L16" s="81" t="str">
        <f t="shared" si="2"/>
        <v>Correct</v>
      </c>
      <c r="M16" s="83">
        <v>21</v>
      </c>
      <c r="N16" s="84">
        <f t="shared" si="7"/>
        <v>41660</v>
      </c>
      <c r="O16" s="81" t="str">
        <f t="shared" si="3"/>
        <v>Correct</v>
      </c>
      <c r="P16" s="85">
        <v>41660</v>
      </c>
    </row>
    <row r="17" spans="2:16" x14ac:dyDescent="0.25">
      <c r="B17" s="18">
        <v>2316</v>
      </c>
      <c r="C17" s="19" t="s">
        <v>24</v>
      </c>
      <c r="D17" s="19">
        <v>42898</v>
      </c>
      <c r="E17" s="72">
        <f t="shared" si="4"/>
        <v>2017</v>
      </c>
      <c r="F17" s="73" t="str">
        <f t="shared" si="0"/>
        <v>Correct</v>
      </c>
      <c r="G17" s="74">
        <v>2017</v>
      </c>
      <c r="H17" s="72">
        <f t="shared" si="5"/>
        <v>6</v>
      </c>
      <c r="I17" s="73" t="str">
        <f t="shared" si="1"/>
        <v>Correct</v>
      </c>
      <c r="J17" s="75">
        <v>6</v>
      </c>
      <c r="K17" s="72">
        <f t="shared" si="6"/>
        <v>12</v>
      </c>
      <c r="L17" s="73" t="str">
        <f t="shared" si="2"/>
        <v>Correct</v>
      </c>
      <c r="M17" s="75">
        <v>12</v>
      </c>
      <c r="N17" s="76">
        <f t="shared" si="7"/>
        <v>42990</v>
      </c>
      <c r="O17" s="73" t="str">
        <f t="shared" si="3"/>
        <v>Correct</v>
      </c>
      <c r="P17" s="77">
        <v>42990</v>
      </c>
    </row>
    <row r="18" spans="2:16" x14ac:dyDescent="0.25">
      <c r="B18" s="78">
        <v>3334</v>
      </c>
      <c r="C18" s="79" t="s">
        <v>25</v>
      </c>
      <c r="D18" s="79">
        <v>41121</v>
      </c>
      <c r="E18" s="80">
        <f t="shared" si="4"/>
        <v>2012</v>
      </c>
      <c r="F18" s="81" t="str">
        <f t="shared" si="0"/>
        <v>Correct</v>
      </c>
      <c r="G18" s="82">
        <v>2012</v>
      </c>
      <c r="H18" s="80">
        <f t="shared" si="5"/>
        <v>7</v>
      </c>
      <c r="I18" s="81" t="str">
        <f t="shared" si="1"/>
        <v>Correct</v>
      </c>
      <c r="J18" s="83">
        <v>7</v>
      </c>
      <c r="K18" s="80">
        <f t="shared" si="6"/>
        <v>31</v>
      </c>
      <c r="L18" s="81" t="str">
        <f t="shared" si="2"/>
        <v>Correct</v>
      </c>
      <c r="M18" s="83">
        <v>31</v>
      </c>
      <c r="N18" s="84">
        <f t="shared" si="7"/>
        <v>41213</v>
      </c>
      <c r="O18" s="81" t="str">
        <f t="shared" si="3"/>
        <v>Correct</v>
      </c>
      <c r="P18" s="85">
        <v>41213</v>
      </c>
    </row>
    <row r="19" spans="2:16" x14ac:dyDescent="0.25">
      <c r="B19" s="18">
        <v>1084</v>
      </c>
      <c r="C19" s="19" t="s">
        <v>26</v>
      </c>
      <c r="D19" s="19">
        <v>41638</v>
      </c>
      <c r="E19" s="72">
        <f t="shared" si="4"/>
        <v>2013</v>
      </c>
      <c r="F19" s="73" t="str">
        <f t="shared" si="0"/>
        <v>Correct</v>
      </c>
      <c r="G19" s="74">
        <v>2013</v>
      </c>
      <c r="H19" s="72">
        <f t="shared" si="5"/>
        <v>12</v>
      </c>
      <c r="I19" s="73" t="str">
        <f t="shared" si="1"/>
        <v>Correct</v>
      </c>
      <c r="J19" s="75">
        <v>12</v>
      </c>
      <c r="K19" s="72">
        <f t="shared" si="6"/>
        <v>30</v>
      </c>
      <c r="L19" s="73" t="str">
        <f t="shared" si="2"/>
        <v>Correct</v>
      </c>
      <c r="M19" s="75">
        <v>30</v>
      </c>
      <c r="N19" s="76">
        <f t="shared" si="7"/>
        <v>41728</v>
      </c>
      <c r="O19" s="73" t="str">
        <f t="shared" si="3"/>
        <v>Correct</v>
      </c>
      <c r="P19" s="77">
        <v>41728</v>
      </c>
    </row>
    <row r="20" spans="2:16" x14ac:dyDescent="0.25">
      <c r="B20" s="78">
        <v>2458</v>
      </c>
      <c r="C20" s="79" t="s">
        <v>27</v>
      </c>
      <c r="D20" s="79">
        <v>41176</v>
      </c>
      <c r="E20" s="80">
        <f t="shared" si="4"/>
        <v>2012</v>
      </c>
      <c r="F20" s="81" t="str">
        <f t="shared" si="0"/>
        <v>Correct</v>
      </c>
      <c r="G20" s="82">
        <v>2012</v>
      </c>
      <c r="H20" s="80">
        <f t="shared" si="5"/>
        <v>9</v>
      </c>
      <c r="I20" s="81" t="str">
        <f t="shared" si="1"/>
        <v>Correct</v>
      </c>
      <c r="J20" s="83">
        <v>9</v>
      </c>
      <c r="K20" s="80">
        <f t="shared" si="6"/>
        <v>24</v>
      </c>
      <c r="L20" s="81" t="str">
        <f t="shared" si="2"/>
        <v>Correct</v>
      </c>
      <c r="M20" s="83">
        <v>24</v>
      </c>
      <c r="N20" s="84">
        <f t="shared" si="7"/>
        <v>41267</v>
      </c>
      <c r="O20" s="81" t="str">
        <f t="shared" si="3"/>
        <v>Correct</v>
      </c>
      <c r="P20" s="85">
        <v>41267</v>
      </c>
    </row>
    <row r="21" spans="2:16" x14ac:dyDescent="0.25">
      <c r="B21" s="18">
        <v>1495</v>
      </c>
      <c r="C21" s="19" t="s">
        <v>28</v>
      </c>
      <c r="D21" s="19">
        <v>43466</v>
      </c>
      <c r="E21" s="72">
        <f t="shared" si="4"/>
        <v>2019</v>
      </c>
      <c r="F21" s="73" t="str">
        <f t="shared" si="0"/>
        <v>Correct</v>
      </c>
      <c r="G21" s="74">
        <v>2019</v>
      </c>
      <c r="H21" s="72">
        <f t="shared" si="5"/>
        <v>1</v>
      </c>
      <c r="I21" s="73" t="str">
        <f t="shared" si="1"/>
        <v>Correct</v>
      </c>
      <c r="J21" s="75">
        <v>1</v>
      </c>
      <c r="K21" s="72">
        <f t="shared" si="6"/>
        <v>1</v>
      </c>
      <c r="L21" s="73" t="str">
        <f t="shared" si="2"/>
        <v>Correct</v>
      </c>
      <c r="M21" s="75">
        <v>1</v>
      </c>
      <c r="N21" s="76">
        <f t="shared" si="7"/>
        <v>43556</v>
      </c>
      <c r="O21" s="73" t="str">
        <f t="shared" si="3"/>
        <v>Correct</v>
      </c>
      <c r="P21" s="77">
        <v>43556</v>
      </c>
    </row>
    <row r="22" spans="2:16" x14ac:dyDescent="0.25">
      <c r="B22" s="78">
        <v>1131</v>
      </c>
      <c r="C22" s="79" t="s">
        <v>29</v>
      </c>
      <c r="D22" s="79">
        <v>41120</v>
      </c>
      <c r="E22" s="80">
        <f t="shared" si="4"/>
        <v>2012</v>
      </c>
      <c r="F22" s="81" t="str">
        <f t="shared" si="0"/>
        <v>Correct</v>
      </c>
      <c r="G22" s="82">
        <v>2012</v>
      </c>
      <c r="H22" s="80">
        <f t="shared" si="5"/>
        <v>7</v>
      </c>
      <c r="I22" s="81" t="str">
        <f t="shared" si="1"/>
        <v>Correct</v>
      </c>
      <c r="J22" s="83">
        <v>7</v>
      </c>
      <c r="K22" s="80">
        <f t="shared" si="6"/>
        <v>30</v>
      </c>
      <c r="L22" s="81" t="str">
        <f t="shared" si="2"/>
        <v>Correct</v>
      </c>
      <c r="M22" s="83">
        <v>30</v>
      </c>
      <c r="N22" s="84">
        <f t="shared" si="7"/>
        <v>41212</v>
      </c>
      <c r="O22" s="81" t="str">
        <f t="shared" si="3"/>
        <v>Correct</v>
      </c>
      <c r="P22" s="85">
        <v>41212</v>
      </c>
    </row>
    <row r="23" spans="2:16" x14ac:dyDescent="0.25">
      <c r="B23" s="18">
        <v>2314</v>
      </c>
      <c r="C23" s="19" t="s">
        <v>30</v>
      </c>
      <c r="D23" s="19">
        <v>42054</v>
      </c>
      <c r="E23" s="72">
        <f t="shared" si="4"/>
        <v>2015</v>
      </c>
      <c r="F23" s="73" t="str">
        <f t="shared" si="0"/>
        <v>Correct</v>
      </c>
      <c r="G23" s="74">
        <v>2015</v>
      </c>
      <c r="H23" s="72">
        <f t="shared" si="5"/>
        <v>2</v>
      </c>
      <c r="I23" s="73" t="str">
        <f t="shared" si="1"/>
        <v>Correct</v>
      </c>
      <c r="J23" s="75">
        <v>2</v>
      </c>
      <c r="K23" s="72">
        <f t="shared" si="6"/>
        <v>19</v>
      </c>
      <c r="L23" s="73" t="str">
        <f t="shared" si="2"/>
        <v>Correct</v>
      </c>
      <c r="M23" s="75">
        <v>19</v>
      </c>
      <c r="N23" s="76">
        <f t="shared" si="7"/>
        <v>42143</v>
      </c>
      <c r="O23" s="73" t="str">
        <f t="shared" si="3"/>
        <v>Correct</v>
      </c>
      <c r="P23" s="77">
        <v>42143</v>
      </c>
    </row>
    <row r="24" spans="2:16" x14ac:dyDescent="0.25">
      <c r="B24" s="78">
        <v>2304</v>
      </c>
      <c r="C24" s="79" t="s">
        <v>31</v>
      </c>
      <c r="D24" s="79">
        <v>43025</v>
      </c>
      <c r="E24" s="80">
        <f t="shared" si="4"/>
        <v>2017</v>
      </c>
      <c r="F24" s="81" t="str">
        <f t="shared" si="0"/>
        <v>Correct</v>
      </c>
      <c r="G24" s="82">
        <v>2017</v>
      </c>
      <c r="H24" s="80">
        <f t="shared" si="5"/>
        <v>10</v>
      </c>
      <c r="I24" s="81" t="str">
        <f t="shared" si="1"/>
        <v>Correct</v>
      </c>
      <c r="J24" s="83">
        <v>10</v>
      </c>
      <c r="K24" s="80">
        <f t="shared" si="6"/>
        <v>17</v>
      </c>
      <c r="L24" s="81" t="str">
        <f t="shared" si="2"/>
        <v>Correct</v>
      </c>
      <c r="M24" s="83">
        <v>17</v>
      </c>
      <c r="N24" s="84">
        <f t="shared" si="7"/>
        <v>43117</v>
      </c>
      <c r="O24" s="81" t="str">
        <f t="shared" si="3"/>
        <v>Correct</v>
      </c>
      <c r="P24" s="85">
        <v>43117</v>
      </c>
    </row>
    <row r="25" spans="2:16" x14ac:dyDescent="0.25">
      <c r="B25" s="18">
        <v>3694</v>
      </c>
      <c r="C25" s="19" t="s">
        <v>32</v>
      </c>
      <c r="D25" s="19">
        <v>43466</v>
      </c>
      <c r="E25" s="72">
        <f t="shared" si="4"/>
        <v>2019</v>
      </c>
      <c r="F25" s="73" t="str">
        <f t="shared" si="0"/>
        <v>Correct</v>
      </c>
      <c r="G25" s="74">
        <v>2019</v>
      </c>
      <c r="H25" s="72">
        <f t="shared" si="5"/>
        <v>1</v>
      </c>
      <c r="I25" s="73" t="str">
        <f t="shared" si="1"/>
        <v>Correct</v>
      </c>
      <c r="J25" s="75">
        <v>1</v>
      </c>
      <c r="K25" s="72">
        <f t="shared" si="6"/>
        <v>1</v>
      </c>
      <c r="L25" s="73" t="str">
        <f t="shared" si="2"/>
        <v>Correct</v>
      </c>
      <c r="M25" s="75">
        <v>1</v>
      </c>
      <c r="N25" s="76">
        <f t="shared" si="7"/>
        <v>43556</v>
      </c>
      <c r="O25" s="73" t="str">
        <f t="shared" si="3"/>
        <v>Correct</v>
      </c>
      <c r="P25" s="77">
        <v>43556</v>
      </c>
    </row>
    <row r="26" spans="2:16" x14ac:dyDescent="0.25">
      <c r="B26" s="78">
        <v>4522</v>
      </c>
      <c r="C26" s="79" t="s">
        <v>33</v>
      </c>
      <c r="D26" s="79">
        <v>43466</v>
      </c>
      <c r="E26" s="80">
        <f t="shared" si="4"/>
        <v>2019</v>
      </c>
      <c r="F26" s="81" t="str">
        <f t="shared" si="0"/>
        <v>Correct</v>
      </c>
      <c r="G26" s="82">
        <v>2019</v>
      </c>
      <c r="H26" s="80">
        <f t="shared" si="5"/>
        <v>1</v>
      </c>
      <c r="I26" s="81" t="str">
        <f t="shared" si="1"/>
        <v>Correct</v>
      </c>
      <c r="J26" s="83">
        <v>1</v>
      </c>
      <c r="K26" s="80">
        <f t="shared" si="6"/>
        <v>1</v>
      </c>
      <c r="L26" s="81" t="str">
        <f t="shared" si="2"/>
        <v>Correct</v>
      </c>
      <c r="M26" s="83">
        <v>1</v>
      </c>
      <c r="N26" s="84">
        <f t="shared" si="7"/>
        <v>43556</v>
      </c>
      <c r="O26" s="81" t="str">
        <f t="shared" si="3"/>
        <v>Correct</v>
      </c>
      <c r="P26" s="85">
        <v>43556</v>
      </c>
    </row>
    <row r="27" spans="2:16" x14ac:dyDescent="0.25">
      <c r="B27" s="86">
        <v>1198</v>
      </c>
      <c r="C27" s="87" t="s">
        <v>34</v>
      </c>
      <c r="D27" s="87">
        <v>41905</v>
      </c>
      <c r="E27" s="88">
        <f t="shared" si="4"/>
        <v>2014</v>
      </c>
      <c r="F27" s="89" t="str">
        <f t="shared" si="0"/>
        <v>Correct</v>
      </c>
      <c r="G27" s="90">
        <v>2014</v>
      </c>
      <c r="H27" s="88">
        <f t="shared" si="5"/>
        <v>9</v>
      </c>
      <c r="I27" s="89" t="str">
        <f t="shared" si="1"/>
        <v>Correct</v>
      </c>
      <c r="J27" s="91">
        <v>9</v>
      </c>
      <c r="K27" s="88">
        <f t="shared" si="6"/>
        <v>23</v>
      </c>
      <c r="L27" s="89" t="str">
        <f t="shared" si="2"/>
        <v>Correct</v>
      </c>
      <c r="M27" s="91">
        <v>23</v>
      </c>
      <c r="N27" s="92">
        <f t="shared" si="7"/>
        <v>41996</v>
      </c>
      <c r="O27" s="89" t="str">
        <f t="shared" si="3"/>
        <v>Correct</v>
      </c>
      <c r="P27" s="93">
        <v>41996</v>
      </c>
    </row>
  </sheetData>
  <conditionalFormatting sqref="B8:P27">
    <cfRule type="cellIs" dxfId="20" priority="2" operator="equal">
      <formula>Rng_Lkp_AnswerStatus_Bad</formula>
    </cfRule>
    <cfRule type="cellIs" dxfId="19" priority="3" operator="equal">
      <formula>Rng_Lkp_AnswerStatus_Good</formula>
    </cfRule>
  </conditionalFormatting>
  <conditionalFormatting sqref="B5:B6 F6 I6 L6 O6">
    <cfRule type="colorScale" priority="1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pageMargins left="0.7" right="0.7" top="0.75" bottom="0.75" header="0.3" footer="0.3"/>
  <pageSetup paperSize="121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BEE45-5695-4DED-984D-E1A9C2D618E9}">
  <sheetPr>
    <tabColor theme="6"/>
  </sheetPr>
  <dimension ref="A1:N27"/>
  <sheetViews>
    <sheetView showGridLines="0"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5" outlineLevelRow="1" outlineLevelCol="1" x14ac:dyDescent="0.25"/>
  <cols>
    <col min="1" max="1" width="2.5703125" style="10" customWidth="1"/>
    <col min="2" max="2" width="8.140625" style="10" bestFit="1" customWidth="1"/>
    <col min="3" max="3" width="17.5703125" style="10" bestFit="1" customWidth="1"/>
    <col min="4" max="4" width="13.42578125" style="10" bestFit="1" customWidth="1"/>
    <col min="5" max="5" width="9.42578125" style="10" bestFit="1" customWidth="1"/>
    <col min="6" max="6" width="8.140625" style="10" bestFit="1" customWidth="1"/>
    <col min="7" max="7" width="10.140625" style="10" hidden="1" customWidth="1" outlineLevel="1"/>
    <col min="8" max="8" width="7.85546875" style="10" bestFit="1" customWidth="1" collapsed="1"/>
    <col min="9" max="9" width="8.140625" style="10" bestFit="1" customWidth="1"/>
    <col min="10" max="10" width="10.140625" style="10" hidden="1" customWidth="1" outlineLevel="1"/>
    <col min="11" max="11" width="12.7109375" style="10" customWidth="1" collapsed="1"/>
    <col min="12" max="12" width="8.140625" style="10" bestFit="1" customWidth="1"/>
    <col min="13" max="13" width="13.5703125" style="10" hidden="1" customWidth="1" outlineLevel="1"/>
    <col min="14" max="14" width="9.140625" style="10" collapsed="1"/>
    <col min="15" max="16384" width="9.140625" style="10"/>
  </cols>
  <sheetData>
    <row r="1" spans="1:13" s="8" customFormat="1" ht="21" x14ac:dyDescent="0.35">
      <c r="A1" s="39" t="s">
        <v>215</v>
      </c>
      <c r="B1" s="4"/>
    </row>
    <row r="2" spans="1:13" s="8" customFormat="1" ht="18.75" x14ac:dyDescent="0.3">
      <c r="A2" s="40" t="s">
        <v>13</v>
      </c>
      <c r="B2" s="9"/>
    </row>
    <row r="3" spans="1:13" ht="6.95" customHeight="1" x14ac:dyDescent="0.25"/>
    <row r="4" spans="1:13" x14ac:dyDescent="0.25">
      <c r="D4" s="14" t="s">
        <v>11</v>
      </c>
      <c r="E4" s="28">
        <v>1</v>
      </c>
      <c r="F4" s="17">
        <v>1</v>
      </c>
      <c r="G4" s="17">
        <v>1</v>
      </c>
      <c r="H4" s="28">
        <v>2</v>
      </c>
      <c r="I4" s="17">
        <v>2</v>
      </c>
      <c r="J4" s="17">
        <v>2</v>
      </c>
      <c r="K4" s="28">
        <v>3</v>
      </c>
      <c r="L4" s="17">
        <v>3</v>
      </c>
      <c r="M4" s="17">
        <v>3</v>
      </c>
    </row>
    <row r="5" spans="1:13" hidden="1" outlineLevel="1" x14ac:dyDescent="0.25">
      <c r="B5" s="37" t="str">
        <f>IFERROR(IF(SUM(E5,H5,K5)=0,"",SUM(E5,H5,K5,)/SUM(G5,J5,M5,)),"")</f>
        <v/>
      </c>
      <c r="C5" s="34" t="s">
        <v>56</v>
      </c>
      <c r="D5" s="14"/>
      <c r="E5" s="35">
        <f>COUNTA(E8:E27)</f>
        <v>0</v>
      </c>
      <c r="F5" s="36"/>
      <c r="G5" s="36">
        <f>COUNTA(G8:G27)</f>
        <v>20</v>
      </c>
      <c r="H5" s="35">
        <f>COUNTA(H8:H27)</f>
        <v>0</v>
      </c>
      <c r="I5" s="36"/>
      <c r="J5" s="36">
        <f>COUNTA(J8:J27)</f>
        <v>20</v>
      </c>
      <c r="K5" s="35">
        <f>COUNTA(K8:K27)</f>
        <v>0</v>
      </c>
      <c r="L5" s="36"/>
      <c r="M5" s="36">
        <f>COUNTA(M8:M27)</f>
        <v>20</v>
      </c>
    </row>
    <row r="6" spans="1:13" collapsed="1" x14ac:dyDescent="0.25">
      <c r="B6" s="37" t="str">
        <f>IFERROR(IF(SUM($E$6:$M$6)=0,"",SUM($E$6:$M$6)/MAX($E$4:$M$4)),"")</f>
        <v/>
      </c>
      <c r="C6" s="34" t="s">
        <v>57</v>
      </c>
      <c r="E6" s="31" t="s">
        <v>68</v>
      </c>
      <c r="F6" s="30" t="str">
        <f>IFERROR(COUNTIF(F8:F27,Rng_Lkp_AnswerStatus_Good)/COUNTA(E8:E27),"")</f>
        <v/>
      </c>
      <c r="G6" s="32" t="s">
        <v>39</v>
      </c>
      <c r="H6" s="31" t="s">
        <v>69</v>
      </c>
      <c r="I6" s="30" t="str">
        <f>IFERROR(COUNTIF(I8:I27,Rng_Lkp_AnswerStatus_Good)/COUNTA(H8:H27),"")</f>
        <v/>
      </c>
      <c r="J6" s="32" t="s">
        <v>39</v>
      </c>
      <c r="K6" s="31" t="s">
        <v>70</v>
      </c>
      <c r="L6" s="30" t="str">
        <f>IFERROR(COUNTIF(L8:L27,Rng_Lkp_AnswerStatus_Good)/COUNTA(K8:K27),"")</f>
        <v/>
      </c>
      <c r="M6" s="32" t="s">
        <v>39</v>
      </c>
    </row>
    <row r="7" spans="1:13" ht="45" x14ac:dyDescent="0.25">
      <c r="B7" s="186" t="s">
        <v>10</v>
      </c>
      <c r="C7" s="186" t="s">
        <v>14</v>
      </c>
      <c r="D7" s="186" t="s">
        <v>58</v>
      </c>
      <c r="E7" s="187" t="s">
        <v>71</v>
      </c>
      <c r="F7" s="101" t="s">
        <v>46</v>
      </c>
      <c r="G7" s="104" t="s">
        <v>88</v>
      </c>
      <c r="H7" s="187" t="s">
        <v>74</v>
      </c>
      <c r="I7" s="101" t="s">
        <v>47</v>
      </c>
      <c r="J7" s="104" t="s">
        <v>89</v>
      </c>
      <c r="K7" s="187" t="s">
        <v>84</v>
      </c>
      <c r="L7" s="101" t="s">
        <v>48</v>
      </c>
      <c r="M7" s="104" t="s">
        <v>90</v>
      </c>
    </row>
    <row r="8" spans="1:13" x14ac:dyDescent="0.25">
      <c r="B8" s="181">
        <v>4405</v>
      </c>
      <c r="C8" s="182" t="s">
        <v>15</v>
      </c>
      <c r="D8" s="182" t="s">
        <v>59</v>
      </c>
      <c r="E8" s="185"/>
      <c r="F8" s="112" t="str">
        <f t="shared" ref="F8:F27" si="0">IFERROR(IF(E8="","",IF(AND(_xlfn.ISFORMULA(E8),EXACT(E8,G8)),Rng_Lkp_AnswerStatus_Good,Rng_Lkp_AnswerStatus_Bad)),Rng_Lkp_AnswerStatus_Bad)</f>
        <v/>
      </c>
      <c r="G8" s="183" t="s">
        <v>72</v>
      </c>
      <c r="H8" s="185"/>
      <c r="I8" s="112" t="str">
        <f t="shared" ref="I8:I27" si="1">IFERROR(IF(H8="","",IF(AND(_xlfn.ISFORMULA(H8),EXACT(H8,J8)),Rng_Lkp_AnswerStatus_Good,Rng_Lkp_AnswerStatus_Bad)),Rng_Lkp_AnswerStatus_Bad)</f>
        <v/>
      </c>
      <c r="J8" s="183" t="s">
        <v>75</v>
      </c>
      <c r="K8" s="185"/>
      <c r="L8" s="112" t="str">
        <f t="shared" ref="L8:L27" si="2">IFERROR(IF(K8="","",IF(AND(_xlfn.ISFORMULA(K8),EXACT(K8,M8)),Rng_Lkp_AnswerStatus_Good,Rng_Lkp_AnswerStatus_Bad)),Rng_Lkp_AnswerStatus_Bad)</f>
        <v/>
      </c>
      <c r="M8" s="183" t="s">
        <v>85</v>
      </c>
    </row>
    <row r="9" spans="1:13" x14ac:dyDescent="0.25">
      <c r="B9" s="18">
        <v>1030</v>
      </c>
      <c r="C9" s="19" t="s">
        <v>16</v>
      </c>
      <c r="D9" s="19" t="s">
        <v>60</v>
      </c>
      <c r="E9" s="38"/>
      <c r="F9" s="73" t="str">
        <f t="shared" si="0"/>
        <v/>
      </c>
      <c r="G9" s="109" t="s">
        <v>73</v>
      </c>
      <c r="H9" s="38"/>
      <c r="I9" s="73" t="str">
        <f t="shared" si="1"/>
        <v/>
      </c>
      <c r="J9" s="109" t="s">
        <v>76</v>
      </c>
      <c r="K9" s="38"/>
      <c r="L9" s="73" t="str">
        <f t="shared" si="2"/>
        <v/>
      </c>
      <c r="M9" s="109" t="s">
        <v>86</v>
      </c>
    </row>
    <row r="10" spans="1:13" x14ac:dyDescent="0.25">
      <c r="B10" s="110">
        <v>1603</v>
      </c>
      <c r="C10" s="111" t="s">
        <v>17</v>
      </c>
      <c r="D10" s="111" t="s">
        <v>60</v>
      </c>
      <c r="E10" s="184"/>
      <c r="F10" s="112" t="str">
        <f t="shared" si="0"/>
        <v/>
      </c>
      <c r="G10" s="113" t="s">
        <v>73</v>
      </c>
      <c r="H10" s="184"/>
      <c r="I10" s="112" t="str">
        <f t="shared" si="1"/>
        <v/>
      </c>
      <c r="J10" s="113" t="s">
        <v>76</v>
      </c>
      <c r="K10" s="184"/>
      <c r="L10" s="112" t="str">
        <f t="shared" si="2"/>
        <v/>
      </c>
      <c r="M10" s="113" t="s">
        <v>86</v>
      </c>
    </row>
    <row r="11" spans="1:13" x14ac:dyDescent="0.25">
      <c r="B11" s="18">
        <v>4298</v>
      </c>
      <c r="C11" s="19" t="s">
        <v>18</v>
      </c>
      <c r="D11" s="19" t="s">
        <v>60</v>
      </c>
      <c r="E11" s="38"/>
      <c r="F11" s="73" t="str">
        <f t="shared" si="0"/>
        <v/>
      </c>
      <c r="G11" s="109" t="s">
        <v>73</v>
      </c>
      <c r="H11" s="38"/>
      <c r="I11" s="73" t="str">
        <f t="shared" si="1"/>
        <v/>
      </c>
      <c r="J11" s="109" t="s">
        <v>76</v>
      </c>
      <c r="K11" s="38"/>
      <c r="L11" s="73" t="str">
        <f t="shared" si="2"/>
        <v/>
      </c>
      <c r="M11" s="109" t="s">
        <v>86</v>
      </c>
    </row>
    <row r="12" spans="1:13" x14ac:dyDescent="0.25">
      <c r="B12" s="110">
        <v>2352</v>
      </c>
      <c r="C12" s="111" t="s">
        <v>19</v>
      </c>
      <c r="D12" s="111" t="s">
        <v>61</v>
      </c>
      <c r="E12" s="184"/>
      <c r="F12" s="112" t="str">
        <f t="shared" si="0"/>
        <v/>
      </c>
      <c r="G12" s="113" t="s">
        <v>73</v>
      </c>
      <c r="H12" s="184"/>
      <c r="I12" s="112" t="str">
        <f t="shared" si="1"/>
        <v/>
      </c>
      <c r="J12" s="113" t="s">
        <v>77</v>
      </c>
      <c r="K12" s="184"/>
      <c r="L12" s="112" t="str">
        <f t="shared" si="2"/>
        <v/>
      </c>
      <c r="M12" s="113" t="s">
        <v>87</v>
      </c>
    </row>
    <row r="13" spans="1:13" x14ac:dyDescent="0.25">
      <c r="B13" s="18">
        <v>1049</v>
      </c>
      <c r="C13" s="19" t="s">
        <v>20</v>
      </c>
      <c r="D13" s="19" t="s">
        <v>61</v>
      </c>
      <c r="E13" s="38"/>
      <c r="F13" s="73" t="str">
        <f t="shared" si="0"/>
        <v/>
      </c>
      <c r="G13" s="109" t="s">
        <v>73</v>
      </c>
      <c r="H13" s="38"/>
      <c r="I13" s="73" t="str">
        <f t="shared" si="1"/>
        <v/>
      </c>
      <c r="J13" s="109" t="s">
        <v>77</v>
      </c>
      <c r="K13" s="38"/>
      <c r="L13" s="73" t="str">
        <f t="shared" si="2"/>
        <v/>
      </c>
      <c r="M13" s="109" t="s">
        <v>87</v>
      </c>
    </row>
    <row r="14" spans="1:13" x14ac:dyDescent="0.25">
      <c r="B14" s="110">
        <v>2278</v>
      </c>
      <c r="C14" s="111" t="s">
        <v>21</v>
      </c>
      <c r="D14" s="111" t="s">
        <v>62</v>
      </c>
      <c r="E14" s="184"/>
      <c r="F14" s="112" t="str">
        <f t="shared" si="0"/>
        <v/>
      </c>
      <c r="G14" s="113" t="s">
        <v>73</v>
      </c>
      <c r="H14" s="184"/>
      <c r="I14" s="112" t="str">
        <f t="shared" si="1"/>
        <v/>
      </c>
      <c r="J14" s="113" t="s">
        <v>78</v>
      </c>
      <c r="K14" s="184"/>
      <c r="L14" s="112" t="str">
        <f t="shared" si="2"/>
        <v/>
      </c>
      <c r="M14" s="113" t="s">
        <v>87</v>
      </c>
    </row>
    <row r="15" spans="1:13" x14ac:dyDescent="0.25">
      <c r="B15" s="18">
        <v>4071</v>
      </c>
      <c r="C15" s="19" t="s">
        <v>22</v>
      </c>
      <c r="D15" s="19" t="s">
        <v>63</v>
      </c>
      <c r="E15" s="38"/>
      <c r="F15" s="73" t="str">
        <f t="shared" si="0"/>
        <v/>
      </c>
      <c r="G15" s="109" t="s">
        <v>72</v>
      </c>
      <c r="H15" s="38"/>
      <c r="I15" s="73" t="str">
        <f t="shared" si="1"/>
        <v/>
      </c>
      <c r="J15" s="109" t="s">
        <v>79</v>
      </c>
      <c r="K15" s="38"/>
      <c r="L15" s="73" t="str">
        <f t="shared" si="2"/>
        <v/>
      </c>
      <c r="M15" s="109" t="s">
        <v>87</v>
      </c>
    </row>
    <row r="16" spans="1:13" x14ac:dyDescent="0.25">
      <c r="B16" s="110">
        <v>1066</v>
      </c>
      <c r="C16" s="111" t="s">
        <v>23</v>
      </c>
      <c r="D16" s="111" t="s">
        <v>63</v>
      </c>
      <c r="E16" s="184"/>
      <c r="F16" s="112" t="str">
        <f t="shared" si="0"/>
        <v/>
      </c>
      <c r="G16" s="113" t="s">
        <v>72</v>
      </c>
      <c r="H16" s="184"/>
      <c r="I16" s="112" t="str">
        <f t="shared" si="1"/>
        <v/>
      </c>
      <c r="J16" s="113" t="s">
        <v>79</v>
      </c>
      <c r="K16" s="184"/>
      <c r="L16" s="112" t="str">
        <f t="shared" si="2"/>
        <v/>
      </c>
      <c r="M16" s="113" t="s">
        <v>87</v>
      </c>
    </row>
    <row r="17" spans="2:13" x14ac:dyDescent="0.25">
      <c r="B17" s="18">
        <v>2316</v>
      </c>
      <c r="C17" s="19" t="s">
        <v>24</v>
      </c>
      <c r="D17" s="19" t="s">
        <v>64</v>
      </c>
      <c r="E17" s="38"/>
      <c r="F17" s="73" t="str">
        <f t="shared" si="0"/>
        <v/>
      </c>
      <c r="G17" s="109" t="s">
        <v>72</v>
      </c>
      <c r="H17" s="38"/>
      <c r="I17" s="73" t="str">
        <f t="shared" si="1"/>
        <v/>
      </c>
      <c r="J17" s="109" t="s">
        <v>80</v>
      </c>
      <c r="K17" s="38"/>
      <c r="L17" s="73" t="str">
        <f t="shared" si="2"/>
        <v/>
      </c>
      <c r="M17" s="109" t="s">
        <v>87</v>
      </c>
    </row>
    <row r="18" spans="2:13" x14ac:dyDescent="0.25">
      <c r="B18" s="110">
        <v>3334</v>
      </c>
      <c r="C18" s="111" t="s">
        <v>25</v>
      </c>
      <c r="D18" s="111" t="s">
        <v>65</v>
      </c>
      <c r="E18" s="184"/>
      <c r="F18" s="112" t="str">
        <f t="shared" si="0"/>
        <v/>
      </c>
      <c r="G18" s="113" t="s">
        <v>72</v>
      </c>
      <c r="H18" s="184"/>
      <c r="I18" s="112" t="str">
        <f t="shared" si="1"/>
        <v/>
      </c>
      <c r="J18" s="113" t="s">
        <v>81</v>
      </c>
      <c r="K18" s="184"/>
      <c r="L18" s="112" t="str">
        <f t="shared" si="2"/>
        <v/>
      </c>
      <c r="M18" s="113" t="s">
        <v>87</v>
      </c>
    </row>
    <row r="19" spans="2:13" x14ac:dyDescent="0.25">
      <c r="B19" s="18">
        <v>1084</v>
      </c>
      <c r="C19" s="19" t="s">
        <v>26</v>
      </c>
      <c r="D19" s="19" t="s">
        <v>65</v>
      </c>
      <c r="E19" s="38"/>
      <c r="F19" s="73" t="str">
        <f t="shared" si="0"/>
        <v/>
      </c>
      <c r="G19" s="109" t="s">
        <v>72</v>
      </c>
      <c r="H19" s="38"/>
      <c r="I19" s="73" t="str">
        <f t="shared" si="1"/>
        <v/>
      </c>
      <c r="J19" s="109" t="s">
        <v>81</v>
      </c>
      <c r="K19" s="38"/>
      <c r="L19" s="73" t="str">
        <f t="shared" si="2"/>
        <v/>
      </c>
      <c r="M19" s="109" t="s">
        <v>87</v>
      </c>
    </row>
    <row r="20" spans="2:13" x14ac:dyDescent="0.25">
      <c r="B20" s="110">
        <v>2458</v>
      </c>
      <c r="C20" s="111" t="s">
        <v>27</v>
      </c>
      <c r="D20" s="111" t="s">
        <v>65</v>
      </c>
      <c r="E20" s="184"/>
      <c r="F20" s="112" t="str">
        <f t="shared" si="0"/>
        <v/>
      </c>
      <c r="G20" s="113" t="s">
        <v>72</v>
      </c>
      <c r="H20" s="184"/>
      <c r="I20" s="112" t="str">
        <f t="shared" si="1"/>
        <v/>
      </c>
      <c r="J20" s="113" t="s">
        <v>81</v>
      </c>
      <c r="K20" s="184"/>
      <c r="L20" s="112" t="str">
        <f t="shared" si="2"/>
        <v/>
      </c>
      <c r="M20" s="113" t="s">
        <v>87</v>
      </c>
    </row>
    <row r="21" spans="2:13" x14ac:dyDescent="0.25">
      <c r="B21" s="18">
        <v>1495</v>
      </c>
      <c r="C21" s="19" t="s">
        <v>28</v>
      </c>
      <c r="D21" s="19" t="s">
        <v>65</v>
      </c>
      <c r="E21" s="38"/>
      <c r="F21" s="73" t="str">
        <f t="shared" si="0"/>
        <v/>
      </c>
      <c r="G21" s="109" t="s">
        <v>72</v>
      </c>
      <c r="H21" s="38"/>
      <c r="I21" s="73" t="str">
        <f t="shared" si="1"/>
        <v/>
      </c>
      <c r="J21" s="109" t="s">
        <v>81</v>
      </c>
      <c r="K21" s="38"/>
      <c r="L21" s="73" t="str">
        <f t="shared" si="2"/>
        <v/>
      </c>
      <c r="M21" s="109" t="s">
        <v>87</v>
      </c>
    </row>
    <row r="22" spans="2:13" x14ac:dyDescent="0.25">
      <c r="B22" s="110">
        <v>1131</v>
      </c>
      <c r="C22" s="111" t="s">
        <v>29</v>
      </c>
      <c r="D22" s="111" t="s">
        <v>65</v>
      </c>
      <c r="E22" s="184"/>
      <c r="F22" s="112" t="str">
        <f t="shared" si="0"/>
        <v/>
      </c>
      <c r="G22" s="113" t="s">
        <v>72</v>
      </c>
      <c r="H22" s="184"/>
      <c r="I22" s="112" t="str">
        <f t="shared" si="1"/>
        <v/>
      </c>
      <c r="J22" s="113" t="s">
        <v>81</v>
      </c>
      <c r="K22" s="184"/>
      <c r="L22" s="112" t="str">
        <f t="shared" si="2"/>
        <v/>
      </c>
      <c r="M22" s="113" t="s">
        <v>87</v>
      </c>
    </row>
    <row r="23" spans="2:13" x14ac:dyDescent="0.25">
      <c r="B23" s="18">
        <v>2314</v>
      </c>
      <c r="C23" s="19" t="s">
        <v>30</v>
      </c>
      <c r="D23" s="19" t="s">
        <v>65</v>
      </c>
      <c r="E23" s="38"/>
      <c r="F23" s="73" t="str">
        <f t="shared" si="0"/>
        <v/>
      </c>
      <c r="G23" s="109" t="s">
        <v>72</v>
      </c>
      <c r="H23" s="38"/>
      <c r="I23" s="73" t="str">
        <f t="shared" si="1"/>
        <v/>
      </c>
      <c r="J23" s="109" t="s">
        <v>81</v>
      </c>
      <c r="K23" s="38"/>
      <c r="L23" s="73" t="str">
        <f t="shared" si="2"/>
        <v/>
      </c>
      <c r="M23" s="109" t="s">
        <v>87</v>
      </c>
    </row>
    <row r="24" spans="2:13" x14ac:dyDescent="0.25">
      <c r="B24" s="110">
        <v>2304</v>
      </c>
      <c r="C24" s="111" t="s">
        <v>31</v>
      </c>
      <c r="D24" s="111" t="s">
        <v>66</v>
      </c>
      <c r="E24" s="184"/>
      <c r="F24" s="112" t="str">
        <f t="shared" si="0"/>
        <v/>
      </c>
      <c r="G24" s="113" t="s">
        <v>73</v>
      </c>
      <c r="H24" s="184"/>
      <c r="I24" s="112" t="str">
        <f t="shared" si="1"/>
        <v/>
      </c>
      <c r="J24" s="113" t="s">
        <v>82</v>
      </c>
      <c r="K24" s="184"/>
      <c r="L24" s="112" t="str">
        <f t="shared" si="2"/>
        <v/>
      </c>
      <c r="M24" s="113" t="s">
        <v>87</v>
      </c>
    </row>
    <row r="25" spans="2:13" x14ac:dyDescent="0.25">
      <c r="B25" s="18">
        <v>3694</v>
      </c>
      <c r="C25" s="19" t="s">
        <v>32</v>
      </c>
      <c r="D25" s="19" t="s">
        <v>66</v>
      </c>
      <c r="E25" s="38"/>
      <c r="F25" s="73" t="str">
        <f t="shared" si="0"/>
        <v/>
      </c>
      <c r="G25" s="109" t="s">
        <v>73</v>
      </c>
      <c r="H25" s="38"/>
      <c r="I25" s="73" t="str">
        <f t="shared" si="1"/>
        <v/>
      </c>
      <c r="J25" s="109" t="s">
        <v>82</v>
      </c>
      <c r="K25" s="38"/>
      <c r="L25" s="73" t="str">
        <f t="shared" si="2"/>
        <v/>
      </c>
      <c r="M25" s="109" t="s">
        <v>87</v>
      </c>
    </row>
    <row r="26" spans="2:13" x14ac:dyDescent="0.25">
      <c r="B26" s="110">
        <v>4522</v>
      </c>
      <c r="C26" s="111" t="s">
        <v>33</v>
      </c>
      <c r="D26" s="111" t="s">
        <v>66</v>
      </c>
      <c r="E26" s="184"/>
      <c r="F26" s="112" t="str">
        <f t="shared" si="0"/>
        <v/>
      </c>
      <c r="G26" s="113" t="s">
        <v>73</v>
      </c>
      <c r="H26" s="184"/>
      <c r="I26" s="112" t="str">
        <f t="shared" si="1"/>
        <v/>
      </c>
      <c r="J26" s="113" t="s">
        <v>82</v>
      </c>
      <c r="K26" s="184"/>
      <c r="L26" s="112" t="str">
        <f t="shared" si="2"/>
        <v/>
      </c>
      <c r="M26" s="113" t="s">
        <v>87</v>
      </c>
    </row>
    <row r="27" spans="2:13" x14ac:dyDescent="0.25">
      <c r="B27" s="114">
        <v>1198</v>
      </c>
      <c r="C27" s="115" t="s">
        <v>34</v>
      </c>
      <c r="D27" s="115" t="s">
        <v>67</v>
      </c>
      <c r="E27" s="38"/>
      <c r="F27" s="116" t="str">
        <f t="shared" si="0"/>
        <v/>
      </c>
      <c r="G27" s="117" t="s">
        <v>73</v>
      </c>
      <c r="H27" s="38"/>
      <c r="I27" s="116" t="str">
        <f t="shared" si="1"/>
        <v/>
      </c>
      <c r="J27" s="117" t="s">
        <v>83</v>
      </c>
      <c r="K27" s="38"/>
      <c r="L27" s="116" t="str">
        <f t="shared" si="2"/>
        <v/>
      </c>
      <c r="M27" s="117" t="s">
        <v>70</v>
      </c>
    </row>
  </sheetData>
  <conditionalFormatting sqref="B8:M27">
    <cfRule type="cellIs" dxfId="18" priority="2" operator="equal">
      <formula>Rng_Lkp_AnswerStatus_Bad</formula>
    </cfRule>
    <cfRule type="cellIs" dxfId="17" priority="3" operator="equal">
      <formula>Rng_Lkp_AnswerStatus_Good</formula>
    </cfRule>
  </conditionalFormatting>
  <conditionalFormatting sqref="B5:B6 F6 I6 L6">
    <cfRule type="colorScale" priority="1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pageMargins left="0.7" right="0.7" top="0.75" bottom="0.75" header="0.3" footer="0.3"/>
  <pageSetup paperSize="121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2B922-42CC-478C-8867-2775AC0A3CEA}">
  <sheetPr>
    <tabColor theme="6"/>
  </sheetPr>
  <dimension ref="A1:N27"/>
  <sheetViews>
    <sheetView showGridLines="0"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5" outlineLevelRow="1" outlineLevelCol="1" x14ac:dyDescent="0.25"/>
  <cols>
    <col min="1" max="1" width="2.5703125" style="10" customWidth="1"/>
    <col min="2" max="2" width="8.140625" style="10" bestFit="1" customWidth="1"/>
    <col min="3" max="3" width="17.5703125" style="10" bestFit="1" customWidth="1"/>
    <col min="4" max="4" width="13.42578125" style="10" bestFit="1" customWidth="1"/>
    <col min="5" max="5" width="9.42578125" style="10" bestFit="1" customWidth="1"/>
    <col min="6" max="6" width="8.140625" style="10" bestFit="1" customWidth="1"/>
    <col min="7" max="7" width="10.140625" style="10" hidden="1" customWidth="1" outlineLevel="1"/>
    <col min="8" max="8" width="7.85546875" style="10" bestFit="1" customWidth="1" collapsed="1"/>
    <col min="9" max="9" width="8.140625" style="10" bestFit="1" customWidth="1"/>
    <col min="10" max="10" width="10.140625" style="10" hidden="1" customWidth="1" outlineLevel="1"/>
    <col min="11" max="11" width="12.7109375" style="10" customWidth="1" collapsed="1"/>
    <col min="12" max="12" width="8.140625" style="10" bestFit="1" customWidth="1"/>
    <col min="13" max="13" width="13.5703125" style="10" hidden="1" customWidth="1" outlineLevel="1"/>
    <col min="14" max="14" width="9.140625" style="10" collapsed="1"/>
    <col min="15" max="16384" width="9.140625" style="10"/>
  </cols>
  <sheetData>
    <row r="1" spans="1:13" s="8" customFormat="1" ht="21" x14ac:dyDescent="0.35">
      <c r="A1" s="39" t="s">
        <v>215</v>
      </c>
      <c r="B1" s="4"/>
    </row>
    <row r="2" spans="1:13" s="8" customFormat="1" ht="18.75" x14ac:dyDescent="0.3">
      <c r="A2" s="40" t="s">
        <v>13</v>
      </c>
      <c r="B2" s="9"/>
    </row>
    <row r="3" spans="1:13" ht="6.95" customHeight="1" x14ac:dyDescent="0.25"/>
    <row r="4" spans="1:13" x14ac:dyDescent="0.25">
      <c r="D4" s="14" t="s">
        <v>11</v>
      </c>
      <c r="E4" s="28">
        <v>1</v>
      </c>
      <c r="F4" s="17">
        <v>1</v>
      </c>
      <c r="G4" s="17">
        <v>1</v>
      </c>
      <c r="H4" s="28">
        <v>2</v>
      </c>
      <c r="I4" s="17">
        <v>2</v>
      </c>
      <c r="J4" s="17">
        <v>2</v>
      </c>
      <c r="K4" s="28">
        <v>3</v>
      </c>
      <c r="L4" s="17">
        <v>3</v>
      </c>
      <c r="M4" s="17">
        <v>3</v>
      </c>
    </row>
    <row r="5" spans="1:13" hidden="1" outlineLevel="1" x14ac:dyDescent="0.25">
      <c r="B5" s="37">
        <f>IFERROR(IF(SUM(E5,H5,K5)=0,"",SUM(E5,H5,K5,)/SUM(G5,J5,M5,)),"")</f>
        <v>1</v>
      </c>
      <c r="C5" s="34" t="s">
        <v>56</v>
      </c>
      <c r="D5" s="14"/>
      <c r="E5" s="35">
        <f>COUNTA(E8:E27)</f>
        <v>20</v>
      </c>
      <c r="F5" s="36"/>
      <c r="G5" s="36">
        <f>COUNTA(G8:G27)</f>
        <v>20</v>
      </c>
      <c r="H5" s="35">
        <f>COUNTA(H8:H27)</f>
        <v>20</v>
      </c>
      <c r="I5" s="36"/>
      <c r="J5" s="36">
        <f>COUNTA(J8:J27)</f>
        <v>20</v>
      </c>
      <c r="K5" s="35">
        <f>COUNTA(K8:K27)</f>
        <v>20</v>
      </c>
      <c r="L5" s="36"/>
      <c r="M5" s="36">
        <f>COUNTA(M8:M27)</f>
        <v>20</v>
      </c>
    </row>
    <row r="6" spans="1:13" collapsed="1" x14ac:dyDescent="0.25">
      <c r="B6" s="37">
        <f>IFERROR(IF(SUM($E$6:$M$6)=0,"",SUM($E$6:$M$6)/MAX($E$4:$M$4)),"")</f>
        <v>1</v>
      </c>
      <c r="C6" s="34" t="s">
        <v>57</v>
      </c>
      <c r="E6" s="31" t="s">
        <v>68</v>
      </c>
      <c r="F6" s="30">
        <f>IFERROR(COUNTIF(F8:F27,Rng_Lkp_AnswerStatus_Good)/COUNTA(E8:E27),"")</f>
        <v>1</v>
      </c>
      <c r="G6" s="32" t="s">
        <v>39</v>
      </c>
      <c r="H6" s="31" t="s">
        <v>69</v>
      </c>
      <c r="I6" s="30">
        <f>IFERROR(COUNTIF(I8:I27,Rng_Lkp_AnswerStatus_Good)/COUNTA(H8:H27),"")</f>
        <v>1</v>
      </c>
      <c r="J6" s="32" t="s">
        <v>39</v>
      </c>
      <c r="K6" s="31" t="s">
        <v>70</v>
      </c>
      <c r="L6" s="30">
        <f>IFERROR(COUNTIF(L8:L27,Rng_Lkp_AnswerStatus_Good)/COUNTA(K8:K27),"")</f>
        <v>1</v>
      </c>
      <c r="M6" s="32" t="s">
        <v>39</v>
      </c>
    </row>
    <row r="7" spans="1:13" ht="45" x14ac:dyDescent="0.25">
      <c r="B7" s="186" t="s">
        <v>10</v>
      </c>
      <c r="C7" s="186" t="s">
        <v>14</v>
      </c>
      <c r="D7" s="186" t="s">
        <v>58</v>
      </c>
      <c r="E7" s="187" t="s">
        <v>71</v>
      </c>
      <c r="F7" s="101" t="s">
        <v>46</v>
      </c>
      <c r="G7" s="104" t="s">
        <v>88</v>
      </c>
      <c r="H7" s="187" t="s">
        <v>74</v>
      </c>
      <c r="I7" s="101" t="s">
        <v>47</v>
      </c>
      <c r="J7" s="104" t="s">
        <v>89</v>
      </c>
      <c r="K7" s="187" t="s">
        <v>84</v>
      </c>
      <c r="L7" s="101" t="s">
        <v>48</v>
      </c>
      <c r="M7" s="104" t="s">
        <v>90</v>
      </c>
    </row>
    <row r="8" spans="1:13" x14ac:dyDescent="0.25">
      <c r="B8" s="181">
        <v>4405</v>
      </c>
      <c r="C8" s="182" t="s">
        <v>15</v>
      </c>
      <c r="D8" s="182" t="s">
        <v>59</v>
      </c>
      <c r="E8" s="185" t="str">
        <f>LEFT(D8,3)</f>
        <v>IND</v>
      </c>
      <c r="F8" s="112" t="str">
        <f t="shared" ref="F8:F27" si="0">IFERROR(IF(E8="","",IF(AND(_xlfn.ISFORMULA(E8),EXACT(E8,G8)),Rng_Lkp_AnswerStatus_Good,Rng_Lkp_AnswerStatus_Bad)),Rng_Lkp_AnswerStatus_Bad)</f>
        <v>Correct</v>
      </c>
      <c r="G8" s="183" t="s">
        <v>72</v>
      </c>
      <c r="H8" s="185" t="str">
        <f>RIGHT(D8,3)</f>
        <v>501</v>
      </c>
      <c r="I8" s="112" t="str">
        <f t="shared" ref="I8:I27" si="1">IFERROR(IF(H8="","",IF(AND(_xlfn.ISFORMULA(H8),EXACT(H8,J8)),Rng_Lkp_AnswerStatus_Good,Rng_Lkp_AnswerStatus_Bad)),Rng_Lkp_AnswerStatus_Bad)</f>
        <v>Correct</v>
      </c>
      <c r="J8" s="183" t="s">
        <v>75</v>
      </c>
      <c r="K8" s="185" t="str">
        <f>MID(D8,5,3)</f>
        <v>ADV</v>
      </c>
      <c r="L8" s="112" t="str">
        <f t="shared" ref="L8:L27" si="2">IFERROR(IF(K8="","",IF(AND(_xlfn.ISFORMULA(K8),EXACT(K8,M8)),Rng_Lkp_AnswerStatus_Good,Rng_Lkp_AnswerStatus_Bad)),Rng_Lkp_AnswerStatus_Bad)</f>
        <v>Correct</v>
      </c>
      <c r="M8" s="183" t="s">
        <v>85</v>
      </c>
    </row>
    <row r="9" spans="1:13" x14ac:dyDescent="0.25">
      <c r="B9" s="18">
        <v>1030</v>
      </c>
      <c r="C9" s="19" t="s">
        <v>16</v>
      </c>
      <c r="D9" s="19" t="s">
        <v>60</v>
      </c>
      <c r="E9" s="38" t="str">
        <f t="shared" ref="E9:E27" si="3">LEFT(D9,3)</f>
        <v>COM</v>
      </c>
      <c r="F9" s="73" t="str">
        <f t="shared" si="0"/>
        <v>Correct</v>
      </c>
      <c r="G9" s="109" t="s">
        <v>73</v>
      </c>
      <c r="H9" s="38" t="str">
        <f t="shared" ref="H9:H27" si="4">RIGHT(D9,3)</f>
        <v>301</v>
      </c>
      <c r="I9" s="73" t="str">
        <f t="shared" si="1"/>
        <v>Correct</v>
      </c>
      <c r="J9" s="109" t="s">
        <v>76</v>
      </c>
      <c r="K9" s="38" t="str">
        <f t="shared" ref="K9:K27" si="5">MID(D9,5,3)</f>
        <v>INT</v>
      </c>
      <c r="L9" s="73" t="str">
        <f t="shared" si="2"/>
        <v>Correct</v>
      </c>
      <c r="M9" s="109" t="s">
        <v>86</v>
      </c>
    </row>
    <row r="10" spans="1:13" x14ac:dyDescent="0.25">
      <c r="B10" s="110">
        <v>1603</v>
      </c>
      <c r="C10" s="111" t="s">
        <v>17</v>
      </c>
      <c r="D10" s="111" t="s">
        <v>60</v>
      </c>
      <c r="E10" s="184" t="str">
        <f t="shared" si="3"/>
        <v>COM</v>
      </c>
      <c r="F10" s="112" t="str">
        <f t="shared" si="0"/>
        <v>Correct</v>
      </c>
      <c r="G10" s="113" t="s">
        <v>73</v>
      </c>
      <c r="H10" s="184" t="str">
        <f t="shared" si="4"/>
        <v>301</v>
      </c>
      <c r="I10" s="112" t="str">
        <f t="shared" si="1"/>
        <v>Correct</v>
      </c>
      <c r="J10" s="113" t="s">
        <v>76</v>
      </c>
      <c r="K10" s="184" t="str">
        <f t="shared" si="5"/>
        <v>INT</v>
      </c>
      <c r="L10" s="112" t="str">
        <f t="shared" si="2"/>
        <v>Correct</v>
      </c>
      <c r="M10" s="113" t="s">
        <v>86</v>
      </c>
    </row>
    <row r="11" spans="1:13" x14ac:dyDescent="0.25">
      <c r="B11" s="18">
        <v>4298</v>
      </c>
      <c r="C11" s="19" t="s">
        <v>18</v>
      </c>
      <c r="D11" s="19" t="s">
        <v>60</v>
      </c>
      <c r="E11" s="38" t="str">
        <f t="shared" si="3"/>
        <v>COM</v>
      </c>
      <c r="F11" s="73" t="str">
        <f t="shared" si="0"/>
        <v>Correct</v>
      </c>
      <c r="G11" s="109" t="s">
        <v>73</v>
      </c>
      <c r="H11" s="38" t="str">
        <f t="shared" si="4"/>
        <v>301</v>
      </c>
      <c r="I11" s="73" t="str">
        <f t="shared" si="1"/>
        <v>Correct</v>
      </c>
      <c r="J11" s="109" t="s">
        <v>76</v>
      </c>
      <c r="K11" s="38" t="str">
        <f t="shared" si="5"/>
        <v>INT</v>
      </c>
      <c r="L11" s="73" t="str">
        <f t="shared" si="2"/>
        <v>Correct</v>
      </c>
      <c r="M11" s="109" t="s">
        <v>86</v>
      </c>
    </row>
    <row r="12" spans="1:13" x14ac:dyDescent="0.25">
      <c r="B12" s="110">
        <v>2352</v>
      </c>
      <c r="C12" s="111" t="s">
        <v>19</v>
      </c>
      <c r="D12" s="111" t="s">
        <v>61</v>
      </c>
      <c r="E12" s="184" t="str">
        <f t="shared" si="3"/>
        <v>COM</v>
      </c>
      <c r="F12" s="112" t="str">
        <f t="shared" si="0"/>
        <v>Correct</v>
      </c>
      <c r="G12" s="113" t="s">
        <v>73</v>
      </c>
      <c r="H12" s="184" t="str">
        <f t="shared" si="4"/>
        <v>100</v>
      </c>
      <c r="I12" s="112" t="str">
        <f t="shared" si="1"/>
        <v>Correct</v>
      </c>
      <c r="J12" s="113" t="s">
        <v>77</v>
      </c>
      <c r="K12" s="184" t="str">
        <f t="shared" si="5"/>
        <v>LVL</v>
      </c>
      <c r="L12" s="112" t="str">
        <f t="shared" si="2"/>
        <v>Correct</v>
      </c>
      <c r="M12" s="113" t="s">
        <v>87</v>
      </c>
    </row>
    <row r="13" spans="1:13" x14ac:dyDescent="0.25">
      <c r="B13" s="18">
        <v>1049</v>
      </c>
      <c r="C13" s="19" t="s">
        <v>20</v>
      </c>
      <c r="D13" s="19" t="s">
        <v>61</v>
      </c>
      <c r="E13" s="38" t="str">
        <f t="shared" si="3"/>
        <v>COM</v>
      </c>
      <c r="F13" s="73" t="str">
        <f t="shared" si="0"/>
        <v>Correct</v>
      </c>
      <c r="G13" s="109" t="s">
        <v>73</v>
      </c>
      <c r="H13" s="38" t="str">
        <f t="shared" si="4"/>
        <v>100</v>
      </c>
      <c r="I13" s="73" t="str">
        <f t="shared" si="1"/>
        <v>Correct</v>
      </c>
      <c r="J13" s="109" t="s">
        <v>77</v>
      </c>
      <c r="K13" s="38" t="str">
        <f t="shared" si="5"/>
        <v>LVL</v>
      </c>
      <c r="L13" s="73" t="str">
        <f t="shared" si="2"/>
        <v>Correct</v>
      </c>
      <c r="M13" s="109" t="s">
        <v>87</v>
      </c>
    </row>
    <row r="14" spans="1:13" x14ac:dyDescent="0.25">
      <c r="B14" s="110">
        <v>2278</v>
      </c>
      <c r="C14" s="111" t="s">
        <v>21</v>
      </c>
      <c r="D14" s="111" t="s">
        <v>62</v>
      </c>
      <c r="E14" s="184" t="str">
        <f t="shared" si="3"/>
        <v>COM</v>
      </c>
      <c r="F14" s="112" t="str">
        <f t="shared" si="0"/>
        <v>Correct</v>
      </c>
      <c r="G14" s="113" t="s">
        <v>73</v>
      </c>
      <c r="H14" s="184" t="str">
        <f t="shared" si="4"/>
        <v>750</v>
      </c>
      <c r="I14" s="112" t="str">
        <f t="shared" si="1"/>
        <v>Correct</v>
      </c>
      <c r="J14" s="113" t="s">
        <v>78</v>
      </c>
      <c r="K14" s="184" t="str">
        <f t="shared" si="5"/>
        <v>LVL</v>
      </c>
      <c r="L14" s="112" t="str">
        <f t="shared" si="2"/>
        <v>Correct</v>
      </c>
      <c r="M14" s="113" t="s">
        <v>87</v>
      </c>
    </row>
    <row r="15" spans="1:13" x14ac:dyDescent="0.25">
      <c r="B15" s="18">
        <v>4071</v>
      </c>
      <c r="C15" s="19" t="s">
        <v>22</v>
      </c>
      <c r="D15" s="19" t="s">
        <v>63</v>
      </c>
      <c r="E15" s="38" t="str">
        <f t="shared" si="3"/>
        <v>IND</v>
      </c>
      <c r="F15" s="73" t="str">
        <f t="shared" si="0"/>
        <v>Correct</v>
      </c>
      <c r="G15" s="109" t="s">
        <v>72</v>
      </c>
      <c r="H15" s="38" t="str">
        <f t="shared" si="4"/>
        <v>001</v>
      </c>
      <c r="I15" s="73" t="str">
        <f t="shared" si="1"/>
        <v>Correct</v>
      </c>
      <c r="J15" s="109" t="s">
        <v>79</v>
      </c>
      <c r="K15" s="38" t="str">
        <f t="shared" si="5"/>
        <v>LVL</v>
      </c>
      <c r="L15" s="73" t="str">
        <f t="shared" si="2"/>
        <v>Correct</v>
      </c>
      <c r="M15" s="109" t="s">
        <v>87</v>
      </c>
    </row>
    <row r="16" spans="1:13" x14ac:dyDescent="0.25">
      <c r="B16" s="110">
        <v>1066</v>
      </c>
      <c r="C16" s="111" t="s">
        <v>23</v>
      </c>
      <c r="D16" s="111" t="s">
        <v>63</v>
      </c>
      <c r="E16" s="184" t="str">
        <f t="shared" si="3"/>
        <v>IND</v>
      </c>
      <c r="F16" s="112" t="str">
        <f t="shared" si="0"/>
        <v>Correct</v>
      </c>
      <c r="G16" s="113" t="s">
        <v>72</v>
      </c>
      <c r="H16" s="184" t="str">
        <f t="shared" si="4"/>
        <v>001</v>
      </c>
      <c r="I16" s="112" t="str">
        <f t="shared" si="1"/>
        <v>Correct</v>
      </c>
      <c r="J16" s="113" t="s">
        <v>79</v>
      </c>
      <c r="K16" s="184" t="str">
        <f t="shared" si="5"/>
        <v>LVL</v>
      </c>
      <c r="L16" s="112" t="str">
        <f t="shared" si="2"/>
        <v>Correct</v>
      </c>
      <c r="M16" s="113" t="s">
        <v>87</v>
      </c>
    </row>
    <row r="17" spans="2:13" x14ac:dyDescent="0.25">
      <c r="B17" s="18">
        <v>2316</v>
      </c>
      <c r="C17" s="19" t="s">
        <v>24</v>
      </c>
      <c r="D17" s="19" t="s">
        <v>64</v>
      </c>
      <c r="E17" s="38" t="str">
        <f t="shared" si="3"/>
        <v>IND</v>
      </c>
      <c r="F17" s="73" t="str">
        <f t="shared" si="0"/>
        <v>Correct</v>
      </c>
      <c r="G17" s="109" t="s">
        <v>72</v>
      </c>
      <c r="H17" s="38" t="str">
        <f t="shared" si="4"/>
        <v>RT1</v>
      </c>
      <c r="I17" s="73" t="str">
        <f t="shared" si="1"/>
        <v>Correct</v>
      </c>
      <c r="J17" s="109" t="s">
        <v>80</v>
      </c>
      <c r="K17" s="38" t="str">
        <f t="shared" si="5"/>
        <v>LVL</v>
      </c>
      <c r="L17" s="73" t="str">
        <f t="shared" si="2"/>
        <v>Correct</v>
      </c>
      <c r="M17" s="109" t="s">
        <v>87</v>
      </c>
    </row>
    <row r="18" spans="2:13" x14ac:dyDescent="0.25">
      <c r="B18" s="110">
        <v>3334</v>
      </c>
      <c r="C18" s="111" t="s">
        <v>25</v>
      </c>
      <c r="D18" s="111" t="s">
        <v>65</v>
      </c>
      <c r="E18" s="184" t="str">
        <f t="shared" si="3"/>
        <v>IND</v>
      </c>
      <c r="F18" s="112" t="str">
        <f t="shared" si="0"/>
        <v>Correct</v>
      </c>
      <c r="G18" s="113" t="s">
        <v>72</v>
      </c>
      <c r="H18" s="184" t="str">
        <f t="shared" si="4"/>
        <v>X01</v>
      </c>
      <c r="I18" s="112" t="str">
        <f t="shared" si="1"/>
        <v>Correct</v>
      </c>
      <c r="J18" s="113" t="s">
        <v>81</v>
      </c>
      <c r="K18" s="184" t="str">
        <f t="shared" si="5"/>
        <v>LVL</v>
      </c>
      <c r="L18" s="112" t="str">
        <f t="shared" si="2"/>
        <v>Correct</v>
      </c>
      <c r="M18" s="113" t="s">
        <v>87</v>
      </c>
    </row>
    <row r="19" spans="2:13" x14ac:dyDescent="0.25">
      <c r="B19" s="18">
        <v>1084</v>
      </c>
      <c r="C19" s="19" t="s">
        <v>26</v>
      </c>
      <c r="D19" s="19" t="s">
        <v>65</v>
      </c>
      <c r="E19" s="38" t="str">
        <f t="shared" si="3"/>
        <v>IND</v>
      </c>
      <c r="F19" s="73" t="str">
        <f t="shared" si="0"/>
        <v>Correct</v>
      </c>
      <c r="G19" s="109" t="s">
        <v>72</v>
      </c>
      <c r="H19" s="38" t="str">
        <f t="shared" si="4"/>
        <v>X01</v>
      </c>
      <c r="I19" s="73" t="str">
        <f t="shared" si="1"/>
        <v>Correct</v>
      </c>
      <c r="J19" s="109" t="s">
        <v>81</v>
      </c>
      <c r="K19" s="38" t="str">
        <f t="shared" si="5"/>
        <v>LVL</v>
      </c>
      <c r="L19" s="73" t="str">
        <f t="shared" si="2"/>
        <v>Correct</v>
      </c>
      <c r="M19" s="109" t="s">
        <v>87</v>
      </c>
    </row>
    <row r="20" spans="2:13" x14ac:dyDescent="0.25">
      <c r="B20" s="110">
        <v>2458</v>
      </c>
      <c r="C20" s="111" t="s">
        <v>27</v>
      </c>
      <c r="D20" s="111" t="s">
        <v>65</v>
      </c>
      <c r="E20" s="184" t="str">
        <f t="shared" si="3"/>
        <v>IND</v>
      </c>
      <c r="F20" s="112" t="str">
        <f t="shared" si="0"/>
        <v>Correct</v>
      </c>
      <c r="G20" s="113" t="s">
        <v>72</v>
      </c>
      <c r="H20" s="184" t="str">
        <f t="shared" si="4"/>
        <v>X01</v>
      </c>
      <c r="I20" s="112" t="str">
        <f t="shared" si="1"/>
        <v>Correct</v>
      </c>
      <c r="J20" s="113" t="s">
        <v>81</v>
      </c>
      <c r="K20" s="184" t="str">
        <f t="shared" si="5"/>
        <v>LVL</v>
      </c>
      <c r="L20" s="112" t="str">
        <f t="shared" si="2"/>
        <v>Correct</v>
      </c>
      <c r="M20" s="113" t="s">
        <v>87</v>
      </c>
    </row>
    <row r="21" spans="2:13" x14ac:dyDescent="0.25">
      <c r="B21" s="18">
        <v>1495</v>
      </c>
      <c r="C21" s="19" t="s">
        <v>28</v>
      </c>
      <c r="D21" s="19" t="s">
        <v>65</v>
      </c>
      <c r="E21" s="38" t="str">
        <f t="shared" si="3"/>
        <v>IND</v>
      </c>
      <c r="F21" s="73" t="str">
        <f t="shared" si="0"/>
        <v>Correct</v>
      </c>
      <c r="G21" s="109" t="s">
        <v>72</v>
      </c>
      <c r="H21" s="38" t="str">
        <f t="shared" si="4"/>
        <v>X01</v>
      </c>
      <c r="I21" s="73" t="str">
        <f t="shared" si="1"/>
        <v>Correct</v>
      </c>
      <c r="J21" s="109" t="s">
        <v>81</v>
      </c>
      <c r="K21" s="38" t="str">
        <f t="shared" si="5"/>
        <v>LVL</v>
      </c>
      <c r="L21" s="73" t="str">
        <f t="shared" si="2"/>
        <v>Correct</v>
      </c>
      <c r="M21" s="109" t="s">
        <v>87</v>
      </c>
    </row>
    <row r="22" spans="2:13" x14ac:dyDescent="0.25">
      <c r="B22" s="110">
        <v>1131</v>
      </c>
      <c r="C22" s="111" t="s">
        <v>29</v>
      </c>
      <c r="D22" s="111" t="s">
        <v>65</v>
      </c>
      <c r="E22" s="184" t="str">
        <f t="shared" si="3"/>
        <v>IND</v>
      </c>
      <c r="F22" s="112" t="str">
        <f t="shared" si="0"/>
        <v>Correct</v>
      </c>
      <c r="G22" s="113" t="s">
        <v>72</v>
      </c>
      <c r="H22" s="184" t="str">
        <f t="shared" si="4"/>
        <v>X01</v>
      </c>
      <c r="I22" s="112" t="str">
        <f t="shared" si="1"/>
        <v>Correct</v>
      </c>
      <c r="J22" s="113" t="s">
        <v>81</v>
      </c>
      <c r="K22" s="184" t="str">
        <f t="shared" si="5"/>
        <v>LVL</v>
      </c>
      <c r="L22" s="112" t="str">
        <f t="shared" si="2"/>
        <v>Correct</v>
      </c>
      <c r="M22" s="113" t="s">
        <v>87</v>
      </c>
    </row>
    <row r="23" spans="2:13" x14ac:dyDescent="0.25">
      <c r="B23" s="18">
        <v>2314</v>
      </c>
      <c r="C23" s="19" t="s">
        <v>30</v>
      </c>
      <c r="D23" s="19" t="s">
        <v>65</v>
      </c>
      <c r="E23" s="38" t="str">
        <f t="shared" si="3"/>
        <v>IND</v>
      </c>
      <c r="F23" s="73" t="str">
        <f t="shared" si="0"/>
        <v>Correct</v>
      </c>
      <c r="G23" s="109" t="s">
        <v>72</v>
      </c>
      <c r="H23" s="38" t="str">
        <f t="shared" si="4"/>
        <v>X01</v>
      </c>
      <c r="I23" s="73" t="str">
        <f t="shared" si="1"/>
        <v>Correct</v>
      </c>
      <c r="J23" s="109" t="s">
        <v>81</v>
      </c>
      <c r="K23" s="38" t="str">
        <f t="shared" si="5"/>
        <v>LVL</v>
      </c>
      <c r="L23" s="73" t="str">
        <f t="shared" si="2"/>
        <v>Correct</v>
      </c>
      <c r="M23" s="109" t="s">
        <v>87</v>
      </c>
    </row>
    <row r="24" spans="2:13" x14ac:dyDescent="0.25">
      <c r="B24" s="110">
        <v>2304</v>
      </c>
      <c r="C24" s="111" t="s">
        <v>31</v>
      </c>
      <c r="D24" s="111" t="s">
        <v>66</v>
      </c>
      <c r="E24" s="184" t="str">
        <f t="shared" si="3"/>
        <v>COM</v>
      </c>
      <c r="F24" s="112" t="str">
        <f t="shared" si="0"/>
        <v>Correct</v>
      </c>
      <c r="G24" s="113" t="s">
        <v>73</v>
      </c>
      <c r="H24" s="184" t="str">
        <f t="shared" si="4"/>
        <v>Z01</v>
      </c>
      <c r="I24" s="112" t="str">
        <f t="shared" si="1"/>
        <v>Correct</v>
      </c>
      <c r="J24" s="113" t="s">
        <v>82</v>
      </c>
      <c r="K24" s="184" t="str">
        <f t="shared" si="5"/>
        <v>LVL</v>
      </c>
      <c r="L24" s="112" t="str">
        <f t="shared" si="2"/>
        <v>Correct</v>
      </c>
      <c r="M24" s="113" t="s">
        <v>87</v>
      </c>
    </row>
    <row r="25" spans="2:13" x14ac:dyDescent="0.25">
      <c r="B25" s="18">
        <v>3694</v>
      </c>
      <c r="C25" s="19" t="s">
        <v>32</v>
      </c>
      <c r="D25" s="19" t="s">
        <v>66</v>
      </c>
      <c r="E25" s="38" t="str">
        <f t="shared" si="3"/>
        <v>COM</v>
      </c>
      <c r="F25" s="73" t="str">
        <f t="shared" si="0"/>
        <v>Correct</v>
      </c>
      <c r="G25" s="109" t="s">
        <v>73</v>
      </c>
      <c r="H25" s="38" t="str">
        <f t="shared" si="4"/>
        <v>Z01</v>
      </c>
      <c r="I25" s="73" t="str">
        <f t="shared" si="1"/>
        <v>Correct</v>
      </c>
      <c r="J25" s="109" t="s">
        <v>82</v>
      </c>
      <c r="K25" s="38" t="str">
        <f t="shared" si="5"/>
        <v>LVL</v>
      </c>
      <c r="L25" s="73" t="str">
        <f t="shared" si="2"/>
        <v>Correct</v>
      </c>
      <c r="M25" s="109" t="s">
        <v>87</v>
      </c>
    </row>
    <row r="26" spans="2:13" x14ac:dyDescent="0.25">
      <c r="B26" s="110">
        <v>4522</v>
      </c>
      <c r="C26" s="111" t="s">
        <v>33</v>
      </c>
      <c r="D26" s="111" t="s">
        <v>66</v>
      </c>
      <c r="E26" s="184" t="str">
        <f t="shared" si="3"/>
        <v>COM</v>
      </c>
      <c r="F26" s="112" t="str">
        <f t="shared" si="0"/>
        <v>Correct</v>
      </c>
      <c r="G26" s="113" t="s">
        <v>73</v>
      </c>
      <c r="H26" s="184" t="str">
        <f t="shared" si="4"/>
        <v>Z01</v>
      </c>
      <c r="I26" s="112" t="str">
        <f t="shared" si="1"/>
        <v>Correct</v>
      </c>
      <c r="J26" s="113" t="s">
        <v>82</v>
      </c>
      <c r="K26" s="184" t="str">
        <f t="shared" si="5"/>
        <v>LVL</v>
      </c>
      <c r="L26" s="112" t="str">
        <f t="shared" si="2"/>
        <v>Correct</v>
      </c>
      <c r="M26" s="113" t="s">
        <v>87</v>
      </c>
    </row>
    <row r="27" spans="2:13" x14ac:dyDescent="0.25">
      <c r="B27" s="114">
        <v>1198</v>
      </c>
      <c r="C27" s="115" t="s">
        <v>34</v>
      </c>
      <c r="D27" s="115" t="s">
        <v>67</v>
      </c>
      <c r="E27" s="38" t="str">
        <f t="shared" si="3"/>
        <v>COM</v>
      </c>
      <c r="F27" s="116" t="str">
        <f t="shared" si="0"/>
        <v>Correct</v>
      </c>
      <c r="G27" s="117" t="s">
        <v>73</v>
      </c>
      <c r="H27" s="38" t="str">
        <f t="shared" si="4"/>
        <v>201</v>
      </c>
      <c r="I27" s="116" t="str">
        <f t="shared" si="1"/>
        <v>Correct</v>
      </c>
      <c r="J27" s="117" t="s">
        <v>83</v>
      </c>
      <c r="K27" s="38" t="str">
        <f t="shared" si="5"/>
        <v>MID</v>
      </c>
      <c r="L27" s="116" t="str">
        <f t="shared" si="2"/>
        <v>Correct</v>
      </c>
      <c r="M27" s="117" t="s">
        <v>70</v>
      </c>
    </row>
  </sheetData>
  <conditionalFormatting sqref="B8:M27">
    <cfRule type="cellIs" dxfId="16" priority="2" operator="equal">
      <formula>Rng_Lkp_AnswerStatus_Bad</formula>
    </cfRule>
    <cfRule type="cellIs" dxfId="15" priority="3" operator="equal">
      <formula>Rng_Lkp_AnswerStatus_Good</formula>
    </cfRule>
  </conditionalFormatting>
  <conditionalFormatting sqref="B5:B6 F6 I6 L6">
    <cfRule type="colorScale" priority="1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pageMargins left="0.7" right="0.7" top="0.75" bottom="0.75" header="0.3" footer="0.3"/>
  <pageSetup paperSize="121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BB2C1-D43F-4DA7-91B3-BCFE563F6A7F}">
  <sheetPr>
    <tabColor theme="7"/>
  </sheetPr>
  <dimension ref="A1:X27"/>
  <sheetViews>
    <sheetView showGridLines="0" zoomScaleNormal="100" workbookViewId="0">
      <pane xSplit="4" ySplit="7" topLeftCell="E8" activePane="bottomRight" state="frozen"/>
      <selection pane="topRight" activeCell="E1" sqref="E1"/>
      <selection pane="bottomLeft" activeCell="A7" sqref="A7"/>
      <selection pane="bottomRight" activeCell="E8" sqref="E8"/>
    </sheetView>
  </sheetViews>
  <sheetFormatPr defaultColWidth="9.140625" defaultRowHeight="15" outlineLevelRow="1" outlineLevelCol="1" x14ac:dyDescent="0.25"/>
  <cols>
    <col min="1" max="1" width="2.5703125" style="10" customWidth="1"/>
    <col min="2" max="2" width="8.140625" style="10" bestFit="1" customWidth="1"/>
    <col min="3" max="3" width="17.5703125" style="10" bestFit="1" customWidth="1"/>
    <col min="4" max="4" width="12.42578125" style="10" customWidth="1"/>
    <col min="5" max="8" width="8.85546875" style="10" bestFit="1" customWidth="1"/>
    <col min="9" max="9" width="9.7109375" style="10" bestFit="1" customWidth="1"/>
    <col min="10" max="10" width="8.140625" style="10" bestFit="1" customWidth="1"/>
    <col min="11" max="11" width="9.7109375" style="10" hidden="1" customWidth="1" outlineLevel="1"/>
    <col min="12" max="12" width="10.5703125" style="10" bestFit="1" customWidth="1" collapsed="1"/>
    <col min="13" max="13" width="8.140625" style="10" bestFit="1" customWidth="1"/>
    <col min="14" max="14" width="11.140625" style="10" hidden="1" customWidth="1" outlineLevel="1"/>
    <col min="15" max="15" width="9.7109375" style="10" bestFit="1" customWidth="1" collapsed="1"/>
    <col min="16" max="16" width="8.140625" style="10" bestFit="1" customWidth="1"/>
    <col min="17" max="17" width="10.28515625" style="10" hidden="1" customWidth="1" outlineLevel="1"/>
    <col min="18" max="18" width="13.5703125" style="10" bestFit="1" customWidth="1" collapsed="1"/>
    <col min="19" max="19" width="8.140625" style="10" bestFit="1" customWidth="1"/>
    <col min="20" max="20" width="14.140625" style="10" hidden="1" customWidth="1" outlineLevel="1"/>
    <col min="21" max="21" width="13.5703125" style="10" bestFit="1" customWidth="1" collapsed="1"/>
    <col min="22" max="22" width="9.140625" style="10"/>
    <col min="23" max="23" width="14.140625" style="10" hidden="1" customWidth="1" outlineLevel="1"/>
    <col min="24" max="24" width="9.140625" style="10" collapsed="1"/>
    <col min="25" max="16384" width="9.140625" style="10"/>
  </cols>
  <sheetData>
    <row r="1" spans="1:23" s="8" customFormat="1" ht="21" x14ac:dyDescent="0.35">
      <c r="A1" s="15" t="s">
        <v>91</v>
      </c>
      <c r="B1" s="4"/>
    </row>
    <row r="2" spans="1:23" s="8" customFormat="1" ht="18.75" x14ac:dyDescent="0.3">
      <c r="A2" s="16" t="s">
        <v>13</v>
      </c>
      <c r="B2" s="9"/>
    </row>
    <row r="3" spans="1:23" ht="6.95" customHeight="1" x14ac:dyDescent="0.25"/>
    <row r="4" spans="1:23" x14ac:dyDescent="0.25">
      <c r="D4" s="14" t="s">
        <v>11</v>
      </c>
      <c r="E4" s="14"/>
      <c r="F4" s="14"/>
      <c r="G4" s="14"/>
      <c r="H4" s="14"/>
      <c r="I4" s="28">
        <v>1</v>
      </c>
      <c r="J4" s="17">
        <v>1</v>
      </c>
      <c r="K4" s="17">
        <v>1</v>
      </c>
      <c r="L4" s="28">
        <v>2</v>
      </c>
      <c r="M4" s="17">
        <v>2</v>
      </c>
      <c r="N4" s="17">
        <v>2</v>
      </c>
      <c r="O4" s="28">
        <v>3</v>
      </c>
      <c r="P4" s="17">
        <v>3</v>
      </c>
      <c r="Q4" s="17">
        <v>3</v>
      </c>
      <c r="R4" s="28">
        <v>4</v>
      </c>
      <c r="S4" s="17">
        <v>4</v>
      </c>
      <c r="T4" s="17">
        <v>4</v>
      </c>
      <c r="U4" s="28">
        <v>5</v>
      </c>
      <c r="V4" s="17">
        <v>5</v>
      </c>
      <c r="W4" s="17">
        <v>5</v>
      </c>
    </row>
    <row r="5" spans="1:23" hidden="1" outlineLevel="1" x14ac:dyDescent="0.25">
      <c r="B5" s="37" t="str">
        <f>IFERROR(IF(SUM(I5,L5,O5,R5,U5)=0,"",SUM(I5,L5,O5,R5,U5)/SUM(K5,N5,Q5,T5,W5)),"")</f>
        <v/>
      </c>
      <c r="C5" s="34" t="s">
        <v>56</v>
      </c>
      <c r="D5" s="14"/>
      <c r="E5" s="14"/>
      <c r="F5" s="14"/>
      <c r="G5" s="14"/>
      <c r="H5" s="14"/>
      <c r="I5" s="35">
        <f>COUNTA(I8:I27)</f>
        <v>0</v>
      </c>
      <c r="J5" s="36"/>
      <c r="K5" s="36">
        <f>COUNTA(K8:K27)</f>
        <v>20</v>
      </c>
      <c r="L5" s="35">
        <f>COUNTA(L8:L27)</f>
        <v>0</v>
      </c>
      <c r="M5" s="36"/>
      <c r="N5" s="36">
        <f>COUNTA(N8:N27)</f>
        <v>20</v>
      </c>
      <c r="O5" s="35">
        <f>COUNTA(O8:O27)</f>
        <v>0</v>
      </c>
      <c r="P5" s="36"/>
      <c r="Q5" s="36">
        <f>COUNTA(Q8:Q27)</f>
        <v>20</v>
      </c>
      <c r="R5" s="35">
        <f>COUNTA(R8:R27)</f>
        <v>0</v>
      </c>
      <c r="S5" s="36"/>
      <c r="T5" s="36">
        <f>COUNTA(T8:T27)</f>
        <v>20</v>
      </c>
      <c r="U5" s="35">
        <f>COUNTA(U8:U27)</f>
        <v>0</v>
      </c>
      <c r="V5" s="36"/>
      <c r="W5" s="36">
        <f>COUNTA(W8:W27)</f>
        <v>20</v>
      </c>
    </row>
    <row r="6" spans="1:23" collapsed="1" x14ac:dyDescent="0.25">
      <c r="B6" s="37" t="str">
        <f>IFERROR(IF(SUM($I$6:$W$6)=0,"",SUM($I$6:$W$6)/MAX($I$4:$W$4)),"")</f>
        <v/>
      </c>
      <c r="C6" s="34" t="s">
        <v>57</v>
      </c>
      <c r="I6" s="29" t="s">
        <v>98</v>
      </c>
      <c r="J6" s="30" t="str">
        <f>IFERROR(COUNTIF(J8:J27,Rng_Lkp_AnswerStatus_Good)/COUNTA(I8:I27),"")</f>
        <v/>
      </c>
      <c r="K6" s="24" t="s">
        <v>39</v>
      </c>
      <c r="L6" s="29" t="s">
        <v>99</v>
      </c>
      <c r="M6" s="30" t="str">
        <f>IFERROR(COUNTIF(M8:M27,Rng_Lkp_AnswerStatus_Good)/COUNTA(L8:L27),"")</f>
        <v/>
      </c>
      <c r="N6" s="24" t="s">
        <v>39</v>
      </c>
      <c r="O6" s="29" t="s">
        <v>100</v>
      </c>
      <c r="P6" s="30" t="str">
        <f>IFERROR(COUNTIF(P8:P27,Rng_Lkp_AnswerStatus_Good)/COUNTA(O8:O27),"")</f>
        <v/>
      </c>
      <c r="Q6" s="24" t="s">
        <v>39</v>
      </c>
      <c r="R6" s="29" t="s">
        <v>101</v>
      </c>
      <c r="S6" s="30" t="str">
        <f>IFERROR(COUNTIF(S8:S27,Rng_Lkp_AnswerStatus_Good)/COUNTA(R8:R27),"")</f>
        <v/>
      </c>
      <c r="T6" s="24" t="s">
        <v>39</v>
      </c>
      <c r="U6" s="29" t="s">
        <v>113</v>
      </c>
      <c r="V6" s="30" t="str">
        <f>IFERROR(COUNTIF(V8:V27,Rng_Lkp_AnswerStatus_Good)/COUNTA(U8:U27),"")</f>
        <v/>
      </c>
      <c r="W6" s="24" t="s">
        <v>39</v>
      </c>
    </row>
    <row r="7" spans="1:23" ht="45" x14ac:dyDescent="0.25">
      <c r="B7" s="201" t="s">
        <v>10</v>
      </c>
      <c r="C7" s="201" t="s">
        <v>14</v>
      </c>
      <c r="D7" s="202" t="s">
        <v>92</v>
      </c>
      <c r="E7" s="203" t="s">
        <v>93</v>
      </c>
      <c r="F7" s="203" t="s">
        <v>94</v>
      </c>
      <c r="G7" s="203" t="s">
        <v>95</v>
      </c>
      <c r="H7" s="203" t="s">
        <v>96</v>
      </c>
      <c r="I7" s="204" t="s">
        <v>103</v>
      </c>
      <c r="J7" s="101" t="s">
        <v>46</v>
      </c>
      <c r="K7" s="102" t="s">
        <v>104</v>
      </c>
      <c r="L7" s="204" t="s">
        <v>105</v>
      </c>
      <c r="M7" s="101" t="s">
        <v>47</v>
      </c>
      <c r="N7" s="102" t="s">
        <v>106</v>
      </c>
      <c r="O7" s="204" t="s">
        <v>107</v>
      </c>
      <c r="P7" s="101" t="s">
        <v>48</v>
      </c>
      <c r="Q7" s="102" t="s">
        <v>108</v>
      </c>
      <c r="R7" s="204" t="s">
        <v>109</v>
      </c>
      <c r="S7" s="101" t="s">
        <v>54</v>
      </c>
      <c r="T7" s="102" t="s">
        <v>111</v>
      </c>
      <c r="U7" s="204" t="s">
        <v>110</v>
      </c>
      <c r="V7" s="101" t="s">
        <v>102</v>
      </c>
      <c r="W7" s="102" t="s">
        <v>112</v>
      </c>
    </row>
    <row r="8" spans="1:23" x14ac:dyDescent="0.25">
      <c r="B8" s="188">
        <v>4405</v>
      </c>
      <c r="C8" s="189" t="s">
        <v>15</v>
      </c>
      <c r="D8" s="190">
        <v>1000</v>
      </c>
      <c r="E8" s="190">
        <v>200</v>
      </c>
      <c r="F8" s="190">
        <v>200</v>
      </c>
      <c r="G8" s="190">
        <v>200</v>
      </c>
      <c r="H8" s="190">
        <v>400</v>
      </c>
      <c r="I8" s="199"/>
      <c r="J8" s="124" t="str">
        <f t="shared" ref="J8:J27" si="0">IFERROR(IF(I8="","",IF(AND(_xlfn.ISFORMULA(I8),EXACT(I8,K8)),Rng_Lkp_AnswerStatus_Good,Rng_Lkp_AnswerStatus_Bad)),Rng_Lkp_AnswerStatus_Bad)</f>
        <v/>
      </c>
      <c r="K8" s="191">
        <v>1000</v>
      </c>
      <c r="L8" s="199"/>
      <c r="M8" s="124" t="str">
        <f t="shared" ref="M8:M27" si="1">IFERROR(IF(L8="","",IF(AND(_xlfn.ISFORMULA(L8),EXACT(L8,N8)),Rng_Lkp_AnswerStatus_Good,Rng_Lkp_AnswerStatus_Bad)),Rng_Lkp_AnswerStatus_Bad)</f>
        <v/>
      </c>
      <c r="N8" s="192">
        <v>250</v>
      </c>
      <c r="O8" s="200"/>
      <c r="P8" s="124" t="str">
        <f t="shared" ref="P8:P27" si="2">IFERROR(IF(O8="","",IF(AND(_xlfn.ISFORMULA(O8),EXACT(O8,Q8)),Rng_Lkp_AnswerStatus_Good,Rng_Lkp_AnswerStatus_Bad)),Rng_Lkp_AnswerStatus_Bad)</f>
        <v/>
      </c>
      <c r="Q8" s="193">
        <v>4</v>
      </c>
      <c r="R8" s="200"/>
      <c r="S8" s="124" t="str">
        <f t="shared" ref="S8:S27" si="3">IFERROR(IF(R8="","",IF(AND(_xlfn.ISFORMULA(R8),EXACT(R8,T8)),Rng_Lkp_AnswerStatus_Good,Rng_Lkp_AnswerStatus_Bad)),Rng_Lkp_AnswerStatus_Bad)</f>
        <v/>
      </c>
      <c r="T8" s="194">
        <v>4</v>
      </c>
      <c r="U8" s="200"/>
      <c r="V8" s="124" t="str">
        <f t="shared" ref="V8:V27" si="4">IFERROR(IF(U8="","",IF(AND(_xlfn.ISFORMULA(U8),EXACT(U8,W8)),Rng_Lkp_AnswerStatus_Good,Rng_Lkp_AnswerStatus_Bad)),Rng_Lkp_AnswerStatus_Bad)</f>
        <v/>
      </c>
      <c r="W8" s="194">
        <v>4</v>
      </c>
    </row>
    <row r="9" spans="1:23" x14ac:dyDescent="0.25">
      <c r="B9" s="18">
        <v>1030</v>
      </c>
      <c r="C9" s="19" t="s">
        <v>16</v>
      </c>
      <c r="D9" s="118">
        <v>750</v>
      </c>
      <c r="E9" s="118">
        <v>50</v>
      </c>
      <c r="F9" s="118">
        <v>233.33</v>
      </c>
      <c r="G9" s="118">
        <v>233.33</v>
      </c>
      <c r="H9" s="118" t="s">
        <v>97</v>
      </c>
      <c r="I9" s="196"/>
      <c r="J9" s="73" t="str">
        <f t="shared" si="0"/>
        <v/>
      </c>
      <c r="K9" s="119">
        <v>516.66000000000008</v>
      </c>
      <c r="L9" s="196"/>
      <c r="M9" s="73" t="str">
        <f t="shared" si="1"/>
        <v/>
      </c>
      <c r="N9" s="120">
        <v>172.22000000000003</v>
      </c>
      <c r="O9" s="198"/>
      <c r="P9" s="73" t="str">
        <f t="shared" si="2"/>
        <v/>
      </c>
      <c r="Q9" s="75">
        <v>3</v>
      </c>
      <c r="R9" s="198"/>
      <c r="S9" s="73" t="str">
        <f t="shared" si="3"/>
        <v/>
      </c>
      <c r="T9" s="121">
        <v>4</v>
      </c>
      <c r="U9" s="198"/>
      <c r="V9" s="122" t="str">
        <f t="shared" si="4"/>
        <v/>
      </c>
      <c r="W9" s="121">
        <v>2</v>
      </c>
    </row>
    <row r="10" spans="1:23" x14ac:dyDescent="0.25">
      <c r="B10" s="20">
        <v>1603</v>
      </c>
      <c r="C10" s="21" t="s">
        <v>17</v>
      </c>
      <c r="D10" s="123">
        <v>750</v>
      </c>
      <c r="E10" s="123">
        <v>150</v>
      </c>
      <c r="F10" s="123">
        <v>200</v>
      </c>
      <c r="G10" s="123"/>
      <c r="H10" s="123">
        <v>400</v>
      </c>
      <c r="I10" s="195"/>
      <c r="J10" s="124" t="str">
        <f t="shared" si="0"/>
        <v/>
      </c>
      <c r="K10" s="125">
        <v>750</v>
      </c>
      <c r="L10" s="195"/>
      <c r="M10" s="124" t="str">
        <f t="shared" si="1"/>
        <v/>
      </c>
      <c r="N10" s="126">
        <v>250</v>
      </c>
      <c r="O10" s="197"/>
      <c r="P10" s="124" t="str">
        <f t="shared" si="2"/>
        <v/>
      </c>
      <c r="Q10" s="127">
        <v>3</v>
      </c>
      <c r="R10" s="197"/>
      <c r="S10" s="124" t="str">
        <f t="shared" si="3"/>
        <v/>
      </c>
      <c r="T10" s="128">
        <v>3</v>
      </c>
      <c r="U10" s="197"/>
      <c r="V10" s="129" t="str">
        <f t="shared" si="4"/>
        <v/>
      </c>
      <c r="W10" s="128">
        <v>3</v>
      </c>
    </row>
    <row r="11" spans="1:23" x14ac:dyDescent="0.25">
      <c r="B11" s="18">
        <v>4298</v>
      </c>
      <c r="C11" s="19" t="s">
        <v>18</v>
      </c>
      <c r="D11" s="118">
        <v>1400</v>
      </c>
      <c r="E11" s="118">
        <v>200</v>
      </c>
      <c r="F11" s="118">
        <v>300</v>
      </c>
      <c r="G11" s="118">
        <v>400</v>
      </c>
      <c r="H11" s="118" t="s">
        <v>97</v>
      </c>
      <c r="I11" s="196"/>
      <c r="J11" s="73" t="str">
        <f t="shared" si="0"/>
        <v/>
      </c>
      <c r="K11" s="119">
        <v>900</v>
      </c>
      <c r="L11" s="196"/>
      <c r="M11" s="73" t="str">
        <f t="shared" si="1"/>
        <v/>
      </c>
      <c r="N11" s="120">
        <v>300</v>
      </c>
      <c r="O11" s="198"/>
      <c r="P11" s="73" t="str">
        <f t="shared" si="2"/>
        <v/>
      </c>
      <c r="Q11" s="75">
        <v>3</v>
      </c>
      <c r="R11" s="198"/>
      <c r="S11" s="73" t="str">
        <f t="shared" si="3"/>
        <v/>
      </c>
      <c r="T11" s="121">
        <v>4</v>
      </c>
      <c r="U11" s="198"/>
      <c r="V11" s="122" t="str">
        <f t="shared" si="4"/>
        <v/>
      </c>
      <c r="W11" s="121">
        <v>3</v>
      </c>
    </row>
    <row r="12" spans="1:23" x14ac:dyDescent="0.25">
      <c r="B12" s="20">
        <v>2352</v>
      </c>
      <c r="C12" s="21" t="s">
        <v>19</v>
      </c>
      <c r="D12" s="123">
        <v>1000</v>
      </c>
      <c r="E12" s="123">
        <v>400</v>
      </c>
      <c r="F12" s="123">
        <v>400</v>
      </c>
      <c r="G12" s="123">
        <v>200</v>
      </c>
      <c r="H12" s="123"/>
      <c r="I12" s="195"/>
      <c r="J12" s="124" t="str">
        <f t="shared" si="0"/>
        <v/>
      </c>
      <c r="K12" s="125">
        <v>1000</v>
      </c>
      <c r="L12" s="195"/>
      <c r="M12" s="124" t="str">
        <f t="shared" si="1"/>
        <v/>
      </c>
      <c r="N12" s="126">
        <v>333.33333333333331</v>
      </c>
      <c r="O12" s="197"/>
      <c r="P12" s="124" t="str">
        <f t="shared" si="2"/>
        <v/>
      </c>
      <c r="Q12" s="127">
        <v>3</v>
      </c>
      <c r="R12" s="197"/>
      <c r="S12" s="124" t="str">
        <f t="shared" si="3"/>
        <v/>
      </c>
      <c r="T12" s="128">
        <v>3</v>
      </c>
      <c r="U12" s="197"/>
      <c r="V12" s="129" t="str">
        <f t="shared" si="4"/>
        <v/>
      </c>
      <c r="W12" s="128">
        <v>3</v>
      </c>
    </row>
    <row r="13" spans="1:23" x14ac:dyDescent="0.25">
      <c r="B13" s="18">
        <v>1049</v>
      </c>
      <c r="C13" s="19" t="s">
        <v>20</v>
      </c>
      <c r="D13" s="118">
        <v>1000</v>
      </c>
      <c r="E13" s="118">
        <v>400</v>
      </c>
      <c r="F13" s="118">
        <v>400</v>
      </c>
      <c r="G13" s="118" t="s">
        <v>97</v>
      </c>
      <c r="H13" s="118"/>
      <c r="I13" s="196"/>
      <c r="J13" s="73" t="str">
        <f t="shared" si="0"/>
        <v/>
      </c>
      <c r="K13" s="119">
        <v>800</v>
      </c>
      <c r="L13" s="196"/>
      <c r="M13" s="73" t="str">
        <f t="shared" si="1"/>
        <v/>
      </c>
      <c r="N13" s="120">
        <v>400</v>
      </c>
      <c r="O13" s="198"/>
      <c r="P13" s="73" t="str">
        <f t="shared" si="2"/>
        <v/>
      </c>
      <c r="Q13" s="75">
        <v>2</v>
      </c>
      <c r="R13" s="198"/>
      <c r="S13" s="73" t="str">
        <f t="shared" si="3"/>
        <v/>
      </c>
      <c r="T13" s="121">
        <v>3</v>
      </c>
      <c r="U13" s="198"/>
      <c r="V13" s="122" t="str">
        <f t="shared" si="4"/>
        <v/>
      </c>
      <c r="W13" s="121">
        <v>2</v>
      </c>
    </row>
    <row r="14" spans="1:23" x14ac:dyDescent="0.25">
      <c r="B14" s="20">
        <v>2278</v>
      </c>
      <c r="C14" s="21" t="s">
        <v>21</v>
      </c>
      <c r="D14" s="123">
        <v>750</v>
      </c>
      <c r="E14" s="123">
        <v>150</v>
      </c>
      <c r="F14" s="123">
        <v>300</v>
      </c>
      <c r="G14" s="123">
        <v>300</v>
      </c>
      <c r="H14" s="123"/>
      <c r="I14" s="195"/>
      <c r="J14" s="124" t="str">
        <f t="shared" si="0"/>
        <v/>
      </c>
      <c r="K14" s="125">
        <v>750</v>
      </c>
      <c r="L14" s="195"/>
      <c r="M14" s="124" t="str">
        <f t="shared" si="1"/>
        <v/>
      </c>
      <c r="N14" s="126">
        <v>250</v>
      </c>
      <c r="O14" s="197"/>
      <c r="P14" s="124" t="str">
        <f t="shared" si="2"/>
        <v/>
      </c>
      <c r="Q14" s="127">
        <v>3</v>
      </c>
      <c r="R14" s="197"/>
      <c r="S14" s="124" t="str">
        <f t="shared" si="3"/>
        <v/>
      </c>
      <c r="T14" s="128">
        <v>3</v>
      </c>
      <c r="U14" s="197"/>
      <c r="V14" s="129" t="str">
        <f t="shared" si="4"/>
        <v/>
      </c>
      <c r="W14" s="128">
        <v>3</v>
      </c>
    </row>
    <row r="15" spans="1:23" x14ac:dyDescent="0.25">
      <c r="B15" s="18">
        <v>4071</v>
      </c>
      <c r="C15" s="19" t="s">
        <v>22</v>
      </c>
      <c r="D15" s="118">
        <v>75</v>
      </c>
      <c r="E15" s="118">
        <v>25</v>
      </c>
      <c r="F15" s="118"/>
      <c r="G15" s="118">
        <v>25</v>
      </c>
      <c r="H15" s="118" t="s">
        <v>97</v>
      </c>
      <c r="I15" s="196"/>
      <c r="J15" s="73" t="str">
        <f t="shared" si="0"/>
        <v/>
      </c>
      <c r="K15" s="119">
        <v>50</v>
      </c>
      <c r="L15" s="196"/>
      <c r="M15" s="73" t="str">
        <f t="shared" si="1"/>
        <v/>
      </c>
      <c r="N15" s="120">
        <v>25</v>
      </c>
      <c r="O15" s="198"/>
      <c r="P15" s="73" t="str">
        <f t="shared" si="2"/>
        <v/>
      </c>
      <c r="Q15" s="75">
        <v>2</v>
      </c>
      <c r="R15" s="198"/>
      <c r="S15" s="73" t="str">
        <f t="shared" si="3"/>
        <v/>
      </c>
      <c r="T15" s="121">
        <v>3</v>
      </c>
      <c r="U15" s="198"/>
      <c r="V15" s="122" t="str">
        <f t="shared" si="4"/>
        <v/>
      </c>
      <c r="W15" s="121">
        <v>0</v>
      </c>
    </row>
    <row r="16" spans="1:23" x14ac:dyDescent="0.25">
      <c r="B16" s="20">
        <v>1066</v>
      </c>
      <c r="C16" s="21" t="s">
        <v>23</v>
      </c>
      <c r="D16" s="123">
        <v>75</v>
      </c>
      <c r="E16" s="123">
        <v>75</v>
      </c>
      <c r="F16" s="123"/>
      <c r="G16" s="123"/>
      <c r="H16" s="123"/>
      <c r="I16" s="195"/>
      <c r="J16" s="124" t="str">
        <f t="shared" si="0"/>
        <v/>
      </c>
      <c r="K16" s="125">
        <v>75</v>
      </c>
      <c r="L16" s="195"/>
      <c r="M16" s="124" t="str">
        <f t="shared" si="1"/>
        <v/>
      </c>
      <c r="N16" s="126">
        <v>75</v>
      </c>
      <c r="O16" s="197"/>
      <c r="P16" s="124" t="str">
        <f t="shared" si="2"/>
        <v/>
      </c>
      <c r="Q16" s="127">
        <v>1</v>
      </c>
      <c r="R16" s="197"/>
      <c r="S16" s="124" t="str">
        <f t="shared" si="3"/>
        <v/>
      </c>
      <c r="T16" s="128">
        <v>1</v>
      </c>
      <c r="U16" s="197"/>
      <c r="V16" s="129" t="str">
        <f t="shared" si="4"/>
        <v/>
      </c>
      <c r="W16" s="128">
        <v>0</v>
      </c>
    </row>
    <row r="17" spans="2:23" x14ac:dyDescent="0.25">
      <c r="B17" s="18">
        <v>2316</v>
      </c>
      <c r="C17" s="19" t="s">
        <v>24</v>
      </c>
      <c r="D17" s="118">
        <v>72</v>
      </c>
      <c r="E17" s="118">
        <v>60</v>
      </c>
      <c r="F17" s="118"/>
      <c r="G17" s="118"/>
      <c r="H17" s="118">
        <v>12</v>
      </c>
      <c r="I17" s="196"/>
      <c r="J17" s="73" t="str">
        <f t="shared" si="0"/>
        <v/>
      </c>
      <c r="K17" s="119">
        <v>72</v>
      </c>
      <c r="L17" s="196"/>
      <c r="M17" s="73" t="str">
        <f t="shared" si="1"/>
        <v/>
      </c>
      <c r="N17" s="120">
        <v>36</v>
      </c>
      <c r="O17" s="198"/>
      <c r="P17" s="73" t="str">
        <f t="shared" si="2"/>
        <v/>
      </c>
      <c r="Q17" s="75">
        <v>2</v>
      </c>
      <c r="R17" s="198"/>
      <c r="S17" s="73" t="str">
        <f t="shared" si="3"/>
        <v/>
      </c>
      <c r="T17" s="121">
        <v>2</v>
      </c>
      <c r="U17" s="198"/>
      <c r="V17" s="122" t="str">
        <f t="shared" si="4"/>
        <v/>
      </c>
      <c r="W17" s="121">
        <v>0</v>
      </c>
    </row>
    <row r="18" spans="2:23" x14ac:dyDescent="0.25">
      <c r="B18" s="20">
        <v>3334</v>
      </c>
      <c r="C18" s="21" t="s">
        <v>25</v>
      </c>
      <c r="D18" s="123">
        <v>180</v>
      </c>
      <c r="E18" s="123">
        <v>45</v>
      </c>
      <c r="F18" s="123">
        <v>45</v>
      </c>
      <c r="G18" s="123">
        <v>45</v>
      </c>
      <c r="H18" s="123">
        <v>45</v>
      </c>
      <c r="I18" s="195"/>
      <c r="J18" s="124" t="str">
        <f t="shared" si="0"/>
        <v/>
      </c>
      <c r="K18" s="125">
        <v>180</v>
      </c>
      <c r="L18" s="195"/>
      <c r="M18" s="124" t="str">
        <f t="shared" si="1"/>
        <v/>
      </c>
      <c r="N18" s="126">
        <v>45</v>
      </c>
      <c r="O18" s="197"/>
      <c r="P18" s="124" t="str">
        <f t="shared" si="2"/>
        <v/>
      </c>
      <c r="Q18" s="127">
        <v>4</v>
      </c>
      <c r="R18" s="197"/>
      <c r="S18" s="124" t="str">
        <f t="shared" si="3"/>
        <v/>
      </c>
      <c r="T18" s="128">
        <v>4</v>
      </c>
      <c r="U18" s="197"/>
      <c r="V18" s="129" t="str">
        <f t="shared" si="4"/>
        <v/>
      </c>
      <c r="W18" s="128">
        <v>0</v>
      </c>
    </row>
    <row r="19" spans="2:23" x14ac:dyDescent="0.25">
      <c r="B19" s="18">
        <v>1084</v>
      </c>
      <c r="C19" s="19" t="s">
        <v>26</v>
      </c>
      <c r="D19" s="118">
        <v>300</v>
      </c>
      <c r="E19" s="118">
        <v>75</v>
      </c>
      <c r="F19" s="118">
        <v>75</v>
      </c>
      <c r="G19" s="118">
        <v>75</v>
      </c>
      <c r="H19" s="118" t="s">
        <v>97</v>
      </c>
      <c r="I19" s="196"/>
      <c r="J19" s="73" t="str">
        <f t="shared" si="0"/>
        <v/>
      </c>
      <c r="K19" s="119">
        <v>225</v>
      </c>
      <c r="L19" s="196"/>
      <c r="M19" s="73" t="str">
        <f t="shared" si="1"/>
        <v/>
      </c>
      <c r="N19" s="120">
        <v>75</v>
      </c>
      <c r="O19" s="198"/>
      <c r="P19" s="73" t="str">
        <f t="shared" si="2"/>
        <v/>
      </c>
      <c r="Q19" s="75">
        <v>3</v>
      </c>
      <c r="R19" s="198"/>
      <c r="S19" s="73" t="str">
        <f t="shared" si="3"/>
        <v/>
      </c>
      <c r="T19" s="121">
        <v>4</v>
      </c>
      <c r="U19" s="198"/>
      <c r="V19" s="122" t="str">
        <f t="shared" si="4"/>
        <v/>
      </c>
      <c r="W19" s="121">
        <v>0</v>
      </c>
    </row>
    <row r="20" spans="2:23" x14ac:dyDescent="0.25">
      <c r="B20" s="20">
        <v>2458</v>
      </c>
      <c r="C20" s="21" t="s">
        <v>27</v>
      </c>
      <c r="D20" s="123">
        <v>300</v>
      </c>
      <c r="E20" s="123">
        <v>50</v>
      </c>
      <c r="F20" s="123">
        <v>150</v>
      </c>
      <c r="G20" s="123">
        <v>100</v>
      </c>
      <c r="H20" s="123"/>
      <c r="I20" s="195"/>
      <c r="J20" s="124" t="str">
        <f t="shared" si="0"/>
        <v/>
      </c>
      <c r="K20" s="125">
        <v>300</v>
      </c>
      <c r="L20" s="195"/>
      <c r="M20" s="124" t="str">
        <f t="shared" si="1"/>
        <v/>
      </c>
      <c r="N20" s="126">
        <v>100</v>
      </c>
      <c r="O20" s="197"/>
      <c r="P20" s="124" t="str">
        <f t="shared" si="2"/>
        <v/>
      </c>
      <c r="Q20" s="127">
        <v>3</v>
      </c>
      <c r="R20" s="197"/>
      <c r="S20" s="124" t="str">
        <f t="shared" si="3"/>
        <v/>
      </c>
      <c r="T20" s="128">
        <v>3</v>
      </c>
      <c r="U20" s="197"/>
      <c r="V20" s="129" t="str">
        <f t="shared" si="4"/>
        <v/>
      </c>
      <c r="W20" s="128">
        <v>1</v>
      </c>
    </row>
    <row r="21" spans="2:23" x14ac:dyDescent="0.25">
      <c r="B21" s="18">
        <v>1495</v>
      </c>
      <c r="C21" s="19" t="s">
        <v>28</v>
      </c>
      <c r="D21" s="118">
        <v>180</v>
      </c>
      <c r="E21" s="118">
        <v>50</v>
      </c>
      <c r="F21" s="118">
        <v>50</v>
      </c>
      <c r="G21" s="118">
        <v>80</v>
      </c>
      <c r="H21" s="118"/>
      <c r="I21" s="196"/>
      <c r="J21" s="73" t="str">
        <f t="shared" si="0"/>
        <v/>
      </c>
      <c r="K21" s="119">
        <v>180</v>
      </c>
      <c r="L21" s="196"/>
      <c r="M21" s="73" t="str">
        <f t="shared" si="1"/>
        <v/>
      </c>
      <c r="N21" s="120">
        <v>60</v>
      </c>
      <c r="O21" s="198"/>
      <c r="P21" s="73" t="str">
        <f t="shared" si="2"/>
        <v/>
      </c>
      <c r="Q21" s="75">
        <v>3</v>
      </c>
      <c r="R21" s="198"/>
      <c r="S21" s="73" t="str">
        <f t="shared" si="3"/>
        <v/>
      </c>
      <c r="T21" s="121">
        <v>3</v>
      </c>
      <c r="U21" s="198"/>
      <c r="V21" s="122" t="str">
        <f t="shared" si="4"/>
        <v/>
      </c>
      <c r="W21" s="121">
        <v>0</v>
      </c>
    </row>
    <row r="22" spans="2:23" x14ac:dyDescent="0.25">
      <c r="B22" s="20">
        <v>1131</v>
      </c>
      <c r="C22" s="21" t="s">
        <v>29</v>
      </c>
      <c r="D22" s="123">
        <v>200</v>
      </c>
      <c r="E22" s="123">
        <v>75</v>
      </c>
      <c r="F22" s="123"/>
      <c r="G22" s="123">
        <v>75</v>
      </c>
      <c r="H22" s="123" t="s">
        <v>97</v>
      </c>
      <c r="I22" s="195"/>
      <c r="J22" s="124" t="str">
        <f t="shared" si="0"/>
        <v/>
      </c>
      <c r="K22" s="125">
        <v>150</v>
      </c>
      <c r="L22" s="195"/>
      <c r="M22" s="124" t="str">
        <f t="shared" si="1"/>
        <v/>
      </c>
      <c r="N22" s="126">
        <v>75</v>
      </c>
      <c r="O22" s="197"/>
      <c r="P22" s="124" t="str">
        <f t="shared" si="2"/>
        <v/>
      </c>
      <c r="Q22" s="127">
        <v>2</v>
      </c>
      <c r="R22" s="197"/>
      <c r="S22" s="124" t="str">
        <f t="shared" si="3"/>
        <v/>
      </c>
      <c r="T22" s="128">
        <v>3</v>
      </c>
      <c r="U22" s="197"/>
      <c r="V22" s="129" t="str">
        <f t="shared" si="4"/>
        <v/>
      </c>
      <c r="W22" s="128">
        <v>0</v>
      </c>
    </row>
    <row r="23" spans="2:23" x14ac:dyDescent="0.25">
      <c r="B23" s="18">
        <v>2314</v>
      </c>
      <c r="C23" s="19" t="s">
        <v>30</v>
      </c>
      <c r="D23" s="118">
        <v>180</v>
      </c>
      <c r="E23" s="118">
        <v>180</v>
      </c>
      <c r="F23" s="118"/>
      <c r="G23" s="118"/>
      <c r="H23" s="118"/>
      <c r="I23" s="196"/>
      <c r="J23" s="73" t="str">
        <f t="shared" si="0"/>
        <v/>
      </c>
      <c r="K23" s="119">
        <v>180</v>
      </c>
      <c r="L23" s="196"/>
      <c r="M23" s="73" t="str">
        <f t="shared" si="1"/>
        <v/>
      </c>
      <c r="N23" s="120">
        <v>180</v>
      </c>
      <c r="O23" s="198"/>
      <c r="P23" s="73" t="str">
        <f t="shared" si="2"/>
        <v/>
      </c>
      <c r="Q23" s="75">
        <v>1</v>
      </c>
      <c r="R23" s="198"/>
      <c r="S23" s="73" t="str">
        <f t="shared" si="3"/>
        <v/>
      </c>
      <c r="T23" s="121">
        <v>1</v>
      </c>
      <c r="U23" s="198"/>
      <c r="V23" s="122" t="str">
        <f t="shared" si="4"/>
        <v/>
      </c>
      <c r="W23" s="121">
        <v>1</v>
      </c>
    </row>
    <row r="24" spans="2:23" x14ac:dyDescent="0.25">
      <c r="B24" s="20">
        <v>2304</v>
      </c>
      <c r="C24" s="21" t="s">
        <v>31</v>
      </c>
      <c r="D24" s="123">
        <v>250</v>
      </c>
      <c r="E24" s="123">
        <v>250</v>
      </c>
      <c r="F24" s="123"/>
      <c r="G24" s="123"/>
      <c r="H24" s="123"/>
      <c r="I24" s="195"/>
      <c r="J24" s="124" t="str">
        <f t="shared" si="0"/>
        <v/>
      </c>
      <c r="K24" s="125">
        <v>250</v>
      </c>
      <c r="L24" s="195"/>
      <c r="M24" s="124" t="str">
        <f t="shared" si="1"/>
        <v/>
      </c>
      <c r="N24" s="126">
        <v>250</v>
      </c>
      <c r="O24" s="197"/>
      <c r="P24" s="124" t="str">
        <f t="shared" si="2"/>
        <v/>
      </c>
      <c r="Q24" s="127">
        <v>1</v>
      </c>
      <c r="R24" s="197"/>
      <c r="S24" s="124" t="str">
        <f t="shared" si="3"/>
        <v/>
      </c>
      <c r="T24" s="128">
        <v>1</v>
      </c>
      <c r="U24" s="197"/>
      <c r="V24" s="129" t="str">
        <f t="shared" si="4"/>
        <v/>
      </c>
      <c r="W24" s="128">
        <v>1</v>
      </c>
    </row>
    <row r="25" spans="2:23" x14ac:dyDescent="0.25">
      <c r="B25" s="18">
        <v>3694</v>
      </c>
      <c r="C25" s="19" t="s">
        <v>32</v>
      </c>
      <c r="D25" s="118">
        <v>250</v>
      </c>
      <c r="E25" s="118">
        <v>250</v>
      </c>
      <c r="F25" s="118"/>
      <c r="G25" s="118"/>
      <c r="H25" s="118"/>
      <c r="I25" s="196"/>
      <c r="J25" s="73" t="str">
        <f t="shared" si="0"/>
        <v/>
      </c>
      <c r="K25" s="119">
        <v>250</v>
      </c>
      <c r="L25" s="196"/>
      <c r="M25" s="73" t="str">
        <f t="shared" si="1"/>
        <v/>
      </c>
      <c r="N25" s="120">
        <v>250</v>
      </c>
      <c r="O25" s="198"/>
      <c r="P25" s="73" t="str">
        <f t="shared" si="2"/>
        <v/>
      </c>
      <c r="Q25" s="75">
        <v>1</v>
      </c>
      <c r="R25" s="198"/>
      <c r="S25" s="73" t="str">
        <f t="shared" si="3"/>
        <v/>
      </c>
      <c r="T25" s="121">
        <v>1</v>
      </c>
      <c r="U25" s="198"/>
      <c r="V25" s="122" t="str">
        <f t="shared" si="4"/>
        <v/>
      </c>
      <c r="W25" s="121">
        <v>1</v>
      </c>
    </row>
    <row r="26" spans="2:23" x14ac:dyDescent="0.25">
      <c r="B26" s="20">
        <v>4522</v>
      </c>
      <c r="C26" s="21" t="s">
        <v>33</v>
      </c>
      <c r="D26" s="123">
        <v>125</v>
      </c>
      <c r="E26" s="123">
        <v>75</v>
      </c>
      <c r="F26" s="123"/>
      <c r="G26" s="123">
        <v>50</v>
      </c>
      <c r="H26" s="123"/>
      <c r="I26" s="195"/>
      <c r="J26" s="124" t="str">
        <f t="shared" si="0"/>
        <v/>
      </c>
      <c r="K26" s="125">
        <v>125</v>
      </c>
      <c r="L26" s="195"/>
      <c r="M26" s="124" t="str">
        <f t="shared" si="1"/>
        <v/>
      </c>
      <c r="N26" s="126">
        <v>62.5</v>
      </c>
      <c r="O26" s="197"/>
      <c r="P26" s="124" t="str">
        <f t="shared" si="2"/>
        <v/>
      </c>
      <c r="Q26" s="127">
        <v>2</v>
      </c>
      <c r="R26" s="197"/>
      <c r="S26" s="124" t="str">
        <f t="shared" si="3"/>
        <v/>
      </c>
      <c r="T26" s="128">
        <v>2</v>
      </c>
      <c r="U26" s="197"/>
      <c r="V26" s="129" t="str">
        <f t="shared" si="4"/>
        <v/>
      </c>
      <c r="W26" s="128">
        <v>0</v>
      </c>
    </row>
    <row r="27" spans="2:23" x14ac:dyDescent="0.25">
      <c r="B27" s="22">
        <v>1198</v>
      </c>
      <c r="C27" s="23" t="s">
        <v>34</v>
      </c>
      <c r="D27" s="130">
        <v>1575</v>
      </c>
      <c r="E27" s="130">
        <v>575</v>
      </c>
      <c r="F27" s="130"/>
      <c r="G27" s="130"/>
      <c r="H27" s="130">
        <v>1000</v>
      </c>
      <c r="I27" s="196"/>
      <c r="J27" s="131" t="str">
        <f t="shared" si="0"/>
        <v/>
      </c>
      <c r="K27" s="132">
        <v>1575</v>
      </c>
      <c r="L27" s="196"/>
      <c r="M27" s="131" t="str">
        <f t="shared" si="1"/>
        <v/>
      </c>
      <c r="N27" s="133">
        <v>787.5</v>
      </c>
      <c r="O27" s="198"/>
      <c r="P27" s="131" t="str">
        <f t="shared" si="2"/>
        <v/>
      </c>
      <c r="Q27" s="134">
        <v>2</v>
      </c>
      <c r="R27" s="198"/>
      <c r="S27" s="131" t="str">
        <f t="shared" si="3"/>
        <v/>
      </c>
      <c r="T27" s="135">
        <v>2</v>
      </c>
      <c r="U27" s="198"/>
      <c r="V27" s="136" t="str">
        <f t="shared" si="4"/>
        <v/>
      </c>
      <c r="W27" s="135">
        <v>2</v>
      </c>
    </row>
  </sheetData>
  <conditionalFormatting sqref="B8:W27">
    <cfRule type="cellIs" dxfId="14" priority="2" operator="equal">
      <formula>Rng_Lkp_AnswerStatus_Bad</formula>
    </cfRule>
    <cfRule type="cellIs" dxfId="13" priority="3" operator="equal">
      <formula>Rng_Lkp_AnswerStatus_Good</formula>
    </cfRule>
  </conditionalFormatting>
  <conditionalFormatting sqref="B5:B6 J6 M6 P6 S6 V6">
    <cfRule type="colorScale" priority="1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pageMargins left="0.7" right="0.7" top="0.75" bottom="0.75" header="0.3" footer="0.3"/>
  <pageSetup paperSize="121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6A126-D160-4704-9D7F-30B2C548CD69}">
  <sheetPr>
    <tabColor theme="7"/>
  </sheetPr>
  <dimension ref="A1:X27"/>
  <sheetViews>
    <sheetView showGridLines="0" zoomScaleNormal="100" workbookViewId="0">
      <pane xSplit="4" ySplit="7" topLeftCell="E8" activePane="bottomRight" state="frozen"/>
      <selection pane="topRight" activeCell="E1" sqref="E1"/>
      <selection pane="bottomLeft" activeCell="A7" sqref="A7"/>
      <selection pane="bottomRight" activeCell="E8" sqref="E8"/>
    </sheetView>
  </sheetViews>
  <sheetFormatPr defaultColWidth="9.140625" defaultRowHeight="15" outlineLevelRow="1" outlineLevelCol="1" x14ac:dyDescent="0.25"/>
  <cols>
    <col min="1" max="1" width="2.5703125" style="10" customWidth="1"/>
    <col min="2" max="2" width="8.140625" style="10" bestFit="1" customWidth="1"/>
    <col min="3" max="3" width="17.5703125" style="10" bestFit="1" customWidth="1"/>
    <col min="4" max="4" width="12.42578125" style="10" customWidth="1"/>
    <col min="5" max="8" width="8.85546875" style="10" bestFit="1" customWidth="1"/>
    <col min="9" max="9" width="9.7109375" style="10" bestFit="1" customWidth="1"/>
    <col min="10" max="10" width="8.140625" style="10" bestFit="1" customWidth="1"/>
    <col min="11" max="11" width="9.7109375" style="10" hidden="1" customWidth="1" outlineLevel="1"/>
    <col min="12" max="12" width="10.5703125" style="10" bestFit="1" customWidth="1" collapsed="1"/>
    <col min="13" max="13" width="8.140625" style="10" bestFit="1" customWidth="1"/>
    <col min="14" max="14" width="11.140625" style="10" hidden="1" customWidth="1" outlineLevel="1"/>
    <col min="15" max="15" width="9.7109375" style="10" bestFit="1" customWidth="1" collapsed="1"/>
    <col min="16" max="16" width="8.140625" style="10" bestFit="1" customWidth="1"/>
    <col min="17" max="17" width="10.28515625" style="10" hidden="1" customWidth="1" outlineLevel="1"/>
    <col min="18" max="18" width="13.5703125" style="10" bestFit="1" customWidth="1" collapsed="1"/>
    <col min="19" max="19" width="8.140625" style="10" bestFit="1" customWidth="1"/>
    <col min="20" max="20" width="14.140625" style="10" hidden="1" customWidth="1" outlineLevel="1"/>
    <col min="21" max="21" width="13.5703125" style="10" bestFit="1" customWidth="1" collapsed="1"/>
    <col min="22" max="22" width="9.140625" style="10"/>
    <col min="23" max="23" width="14.140625" style="10" hidden="1" customWidth="1" outlineLevel="1"/>
    <col min="24" max="24" width="9.140625" style="10" collapsed="1"/>
    <col min="25" max="16384" width="9.140625" style="10"/>
  </cols>
  <sheetData>
    <row r="1" spans="1:23" s="8" customFormat="1" ht="21" x14ac:dyDescent="0.35">
      <c r="A1" s="15" t="s">
        <v>91</v>
      </c>
      <c r="B1" s="4"/>
    </row>
    <row r="2" spans="1:23" s="8" customFormat="1" ht="18.75" x14ac:dyDescent="0.3">
      <c r="A2" s="16" t="s">
        <v>13</v>
      </c>
      <c r="B2" s="9"/>
    </row>
    <row r="3" spans="1:23" ht="6.95" customHeight="1" x14ac:dyDescent="0.25"/>
    <row r="4" spans="1:23" x14ac:dyDescent="0.25">
      <c r="D4" s="14" t="s">
        <v>11</v>
      </c>
      <c r="E4" s="14"/>
      <c r="F4" s="14"/>
      <c r="G4" s="14"/>
      <c r="H4" s="14"/>
      <c r="I4" s="28">
        <v>1</v>
      </c>
      <c r="J4" s="17">
        <v>1</v>
      </c>
      <c r="K4" s="17">
        <v>1</v>
      </c>
      <c r="L4" s="28">
        <v>2</v>
      </c>
      <c r="M4" s="17">
        <v>2</v>
      </c>
      <c r="N4" s="17">
        <v>2</v>
      </c>
      <c r="O4" s="28">
        <v>3</v>
      </c>
      <c r="P4" s="17">
        <v>3</v>
      </c>
      <c r="Q4" s="17">
        <v>3</v>
      </c>
      <c r="R4" s="28">
        <v>4</v>
      </c>
      <c r="S4" s="17">
        <v>4</v>
      </c>
      <c r="T4" s="17">
        <v>4</v>
      </c>
      <c r="U4" s="28">
        <v>5</v>
      </c>
      <c r="V4" s="17">
        <v>5</v>
      </c>
      <c r="W4" s="17">
        <v>5</v>
      </c>
    </row>
    <row r="5" spans="1:23" hidden="1" outlineLevel="1" x14ac:dyDescent="0.25">
      <c r="B5" s="37">
        <f>IFERROR(IF(SUM(I5,L5,O5,R5,U5)=0,"",SUM(I5,L5,O5,R5,U5)/SUM(K5,N5,Q5,T5,W5)),"")</f>
        <v>1</v>
      </c>
      <c r="C5" s="34" t="s">
        <v>56</v>
      </c>
      <c r="D5" s="14"/>
      <c r="E5" s="14"/>
      <c r="F5" s="14"/>
      <c r="G5" s="14"/>
      <c r="H5" s="14"/>
      <c r="I5" s="35">
        <f>COUNTA(I8:I27)</f>
        <v>20</v>
      </c>
      <c r="J5" s="36"/>
      <c r="K5" s="36">
        <f>COUNTA(K8:K27)</f>
        <v>20</v>
      </c>
      <c r="L5" s="35">
        <f>COUNTA(L8:L27)</f>
        <v>20</v>
      </c>
      <c r="M5" s="36"/>
      <c r="N5" s="36">
        <f>COUNTA(N8:N27)</f>
        <v>20</v>
      </c>
      <c r="O5" s="35">
        <f>COUNTA(O8:O27)</f>
        <v>20</v>
      </c>
      <c r="P5" s="36"/>
      <c r="Q5" s="36">
        <f>COUNTA(Q8:Q27)</f>
        <v>20</v>
      </c>
      <c r="R5" s="35">
        <f>COUNTA(R8:R27)</f>
        <v>20</v>
      </c>
      <c r="S5" s="36"/>
      <c r="T5" s="36">
        <f>COUNTA(T8:T27)</f>
        <v>20</v>
      </c>
      <c r="U5" s="35">
        <f>COUNTA(U8:U27)</f>
        <v>20</v>
      </c>
      <c r="V5" s="36"/>
      <c r="W5" s="36">
        <f>COUNTA(W8:W27)</f>
        <v>20</v>
      </c>
    </row>
    <row r="6" spans="1:23" collapsed="1" x14ac:dyDescent="0.25">
      <c r="B6" s="37">
        <f>IFERROR(IF(SUM($I$6:$W$6)=0,"",SUM($I$6:$W$6)/MAX($I$4:$W$4)),"")</f>
        <v>1</v>
      </c>
      <c r="C6" s="34" t="s">
        <v>57</v>
      </c>
      <c r="I6" s="29" t="s">
        <v>98</v>
      </c>
      <c r="J6" s="30">
        <f>IFERROR(COUNTIF(J8:J27,Rng_Lkp_AnswerStatus_Good)/COUNTA(I8:I27),"")</f>
        <v>1</v>
      </c>
      <c r="K6" s="24" t="s">
        <v>39</v>
      </c>
      <c r="L6" s="29" t="s">
        <v>99</v>
      </c>
      <c r="M6" s="30">
        <f>IFERROR(COUNTIF(M8:M27,Rng_Lkp_AnswerStatus_Good)/COUNTA(L8:L27),"")</f>
        <v>1</v>
      </c>
      <c r="N6" s="24" t="s">
        <v>39</v>
      </c>
      <c r="O6" s="29" t="s">
        <v>100</v>
      </c>
      <c r="P6" s="30">
        <f>IFERROR(COUNTIF(P8:P27,Rng_Lkp_AnswerStatus_Good)/COUNTA(O8:O27),"")</f>
        <v>1</v>
      </c>
      <c r="Q6" s="24" t="s">
        <v>39</v>
      </c>
      <c r="R6" s="29" t="s">
        <v>101</v>
      </c>
      <c r="S6" s="30">
        <f>IFERROR(COUNTIF(S8:S27,Rng_Lkp_AnswerStatus_Good)/COUNTA(R8:R27),"")</f>
        <v>1</v>
      </c>
      <c r="T6" s="24" t="s">
        <v>39</v>
      </c>
      <c r="U6" s="29" t="s">
        <v>113</v>
      </c>
      <c r="V6" s="30">
        <f>IFERROR(COUNTIF(V8:V27,Rng_Lkp_AnswerStatus_Good)/COUNTA(U8:U27),"")</f>
        <v>1</v>
      </c>
      <c r="W6" s="24" t="s">
        <v>39</v>
      </c>
    </row>
    <row r="7" spans="1:23" ht="45" x14ac:dyDescent="0.25">
      <c r="B7" s="201" t="s">
        <v>10</v>
      </c>
      <c r="C7" s="201" t="s">
        <v>14</v>
      </c>
      <c r="D7" s="202" t="s">
        <v>92</v>
      </c>
      <c r="E7" s="203" t="s">
        <v>93</v>
      </c>
      <c r="F7" s="203" t="s">
        <v>94</v>
      </c>
      <c r="G7" s="203" t="s">
        <v>95</v>
      </c>
      <c r="H7" s="203" t="s">
        <v>96</v>
      </c>
      <c r="I7" s="204" t="s">
        <v>103</v>
      </c>
      <c r="J7" s="101" t="s">
        <v>46</v>
      </c>
      <c r="K7" s="102" t="s">
        <v>104</v>
      </c>
      <c r="L7" s="204" t="s">
        <v>105</v>
      </c>
      <c r="M7" s="101" t="s">
        <v>47</v>
      </c>
      <c r="N7" s="102" t="s">
        <v>106</v>
      </c>
      <c r="O7" s="204" t="s">
        <v>107</v>
      </c>
      <c r="P7" s="101" t="s">
        <v>48</v>
      </c>
      <c r="Q7" s="102" t="s">
        <v>108</v>
      </c>
      <c r="R7" s="204" t="s">
        <v>109</v>
      </c>
      <c r="S7" s="101" t="s">
        <v>54</v>
      </c>
      <c r="T7" s="102" t="s">
        <v>111</v>
      </c>
      <c r="U7" s="204" t="s">
        <v>110</v>
      </c>
      <c r="V7" s="101" t="s">
        <v>102</v>
      </c>
      <c r="W7" s="102" t="s">
        <v>112</v>
      </c>
    </row>
    <row r="8" spans="1:23" x14ac:dyDescent="0.25">
      <c r="B8" s="188">
        <v>4405</v>
      </c>
      <c r="C8" s="189" t="s">
        <v>15</v>
      </c>
      <c r="D8" s="190">
        <v>1000</v>
      </c>
      <c r="E8" s="190">
        <v>200</v>
      </c>
      <c r="F8" s="190">
        <v>200</v>
      </c>
      <c r="G8" s="190">
        <v>200</v>
      </c>
      <c r="H8" s="190">
        <v>400</v>
      </c>
      <c r="I8" s="199">
        <f>SUM(E8:H8)</f>
        <v>1000</v>
      </c>
      <c r="J8" s="124" t="str">
        <f t="shared" ref="J8:J27" si="0">IFERROR(IF(I8="","",IF(AND(_xlfn.ISFORMULA(I8),EXACT(I8,K8)),Rng_Lkp_AnswerStatus_Good,Rng_Lkp_AnswerStatus_Bad)),Rng_Lkp_AnswerStatus_Bad)</f>
        <v>Correct</v>
      </c>
      <c r="K8" s="191">
        <v>1000</v>
      </c>
      <c r="L8" s="199">
        <f>AVERAGE(E8:H8)</f>
        <v>250</v>
      </c>
      <c r="M8" s="124" t="str">
        <f t="shared" ref="M8:M27" si="1">IFERROR(IF(L8="","",IF(AND(_xlfn.ISFORMULA(L8),EXACT(L8,N8)),Rng_Lkp_AnswerStatus_Good,Rng_Lkp_AnswerStatus_Bad)),Rng_Lkp_AnswerStatus_Bad)</f>
        <v>Correct</v>
      </c>
      <c r="N8" s="192">
        <v>250</v>
      </c>
      <c r="O8" s="200">
        <f>COUNT(E8:H8)</f>
        <v>4</v>
      </c>
      <c r="P8" s="124" t="str">
        <f t="shared" ref="P8:P27" si="2">IFERROR(IF(O8="","",IF(AND(_xlfn.ISFORMULA(O8),EXACT(O8,Q8)),Rng_Lkp_AnswerStatus_Good,Rng_Lkp_AnswerStatus_Bad)),Rng_Lkp_AnswerStatus_Bad)</f>
        <v>Correct</v>
      </c>
      <c r="Q8" s="193">
        <v>4</v>
      </c>
      <c r="R8" s="200">
        <f>COUNTA(E8:H8)</f>
        <v>4</v>
      </c>
      <c r="S8" s="124" t="str">
        <f t="shared" ref="S8:S27" si="3">IFERROR(IF(R8="","",IF(AND(_xlfn.ISFORMULA(R8),EXACT(R8,T8)),Rng_Lkp_AnswerStatus_Good,Rng_Lkp_AnswerStatus_Bad)),Rng_Lkp_AnswerStatus_Bad)</f>
        <v>Correct</v>
      </c>
      <c r="T8" s="194">
        <v>4</v>
      </c>
      <c r="U8" s="200">
        <f>COUNTIF(E8:H8,"&gt;100")</f>
        <v>4</v>
      </c>
      <c r="V8" s="124" t="str">
        <f t="shared" ref="V8:V27" si="4">IFERROR(IF(U8="","",IF(AND(_xlfn.ISFORMULA(U8),EXACT(U8,W8)),Rng_Lkp_AnswerStatus_Good,Rng_Lkp_AnswerStatus_Bad)),Rng_Lkp_AnswerStatus_Bad)</f>
        <v>Correct</v>
      </c>
      <c r="W8" s="194">
        <v>4</v>
      </c>
    </row>
    <row r="9" spans="1:23" x14ac:dyDescent="0.25">
      <c r="B9" s="18">
        <v>1030</v>
      </c>
      <c r="C9" s="19" t="s">
        <v>16</v>
      </c>
      <c r="D9" s="118">
        <v>750</v>
      </c>
      <c r="E9" s="118">
        <v>50</v>
      </c>
      <c r="F9" s="118">
        <v>233.33</v>
      </c>
      <c r="G9" s="118">
        <v>233.33</v>
      </c>
      <c r="H9" s="118" t="s">
        <v>97</v>
      </c>
      <c r="I9" s="196">
        <f t="shared" ref="I9:I27" si="5">SUM(E9:H9)</f>
        <v>516.66000000000008</v>
      </c>
      <c r="J9" s="73" t="str">
        <f t="shared" si="0"/>
        <v>Correct</v>
      </c>
      <c r="K9" s="119">
        <v>516.66000000000008</v>
      </c>
      <c r="L9" s="196">
        <f t="shared" ref="L9:L27" si="6">AVERAGE(E9:H9)</f>
        <v>172.22000000000003</v>
      </c>
      <c r="M9" s="73" t="str">
        <f t="shared" si="1"/>
        <v>Correct</v>
      </c>
      <c r="N9" s="120">
        <v>172.22000000000003</v>
      </c>
      <c r="O9" s="198">
        <f t="shared" ref="O9:O27" si="7">COUNT(E9:H9)</f>
        <v>3</v>
      </c>
      <c r="P9" s="73" t="str">
        <f t="shared" si="2"/>
        <v>Correct</v>
      </c>
      <c r="Q9" s="75">
        <v>3</v>
      </c>
      <c r="R9" s="198">
        <f t="shared" ref="R9:R27" si="8">COUNTA(E9:H9)</f>
        <v>4</v>
      </c>
      <c r="S9" s="73" t="str">
        <f t="shared" si="3"/>
        <v>Correct</v>
      </c>
      <c r="T9" s="121">
        <v>4</v>
      </c>
      <c r="U9" s="198">
        <f t="shared" ref="U9:U27" si="9">COUNTIF(E9:H9,"&gt;100")</f>
        <v>2</v>
      </c>
      <c r="V9" s="122" t="str">
        <f t="shared" si="4"/>
        <v>Correct</v>
      </c>
      <c r="W9" s="121">
        <v>2</v>
      </c>
    </row>
    <row r="10" spans="1:23" x14ac:dyDescent="0.25">
      <c r="B10" s="20">
        <v>1603</v>
      </c>
      <c r="C10" s="21" t="s">
        <v>17</v>
      </c>
      <c r="D10" s="123">
        <v>750</v>
      </c>
      <c r="E10" s="123">
        <v>150</v>
      </c>
      <c r="F10" s="123">
        <v>200</v>
      </c>
      <c r="G10" s="123"/>
      <c r="H10" s="123">
        <v>400</v>
      </c>
      <c r="I10" s="195">
        <f t="shared" si="5"/>
        <v>750</v>
      </c>
      <c r="J10" s="124" t="str">
        <f t="shared" si="0"/>
        <v>Correct</v>
      </c>
      <c r="K10" s="125">
        <v>750</v>
      </c>
      <c r="L10" s="195">
        <f t="shared" si="6"/>
        <v>250</v>
      </c>
      <c r="M10" s="124" t="str">
        <f t="shared" si="1"/>
        <v>Correct</v>
      </c>
      <c r="N10" s="126">
        <v>250</v>
      </c>
      <c r="O10" s="197">
        <f t="shared" si="7"/>
        <v>3</v>
      </c>
      <c r="P10" s="124" t="str">
        <f t="shared" si="2"/>
        <v>Correct</v>
      </c>
      <c r="Q10" s="127">
        <v>3</v>
      </c>
      <c r="R10" s="197">
        <f t="shared" si="8"/>
        <v>3</v>
      </c>
      <c r="S10" s="124" t="str">
        <f t="shared" si="3"/>
        <v>Correct</v>
      </c>
      <c r="T10" s="128">
        <v>3</v>
      </c>
      <c r="U10" s="197">
        <f t="shared" si="9"/>
        <v>3</v>
      </c>
      <c r="V10" s="129" t="str">
        <f t="shared" si="4"/>
        <v>Correct</v>
      </c>
      <c r="W10" s="128">
        <v>3</v>
      </c>
    </row>
    <row r="11" spans="1:23" x14ac:dyDescent="0.25">
      <c r="B11" s="18">
        <v>4298</v>
      </c>
      <c r="C11" s="19" t="s">
        <v>18</v>
      </c>
      <c r="D11" s="118">
        <v>1400</v>
      </c>
      <c r="E11" s="118">
        <v>200</v>
      </c>
      <c r="F11" s="118">
        <v>300</v>
      </c>
      <c r="G11" s="118">
        <v>400</v>
      </c>
      <c r="H11" s="118" t="s">
        <v>97</v>
      </c>
      <c r="I11" s="196">
        <f t="shared" si="5"/>
        <v>900</v>
      </c>
      <c r="J11" s="73" t="str">
        <f t="shared" si="0"/>
        <v>Correct</v>
      </c>
      <c r="K11" s="119">
        <v>900</v>
      </c>
      <c r="L11" s="196">
        <f t="shared" si="6"/>
        <v>300</v>
      </c>
      <c r="M11" s="73" t="str">
        <f t="shared" si="1"/>
        <v>Correct</v>
      </c>
      <c r="N11" s="120">
        <v>300</v>
      </c>
      <c r="O11" s="198">
        <f t="shared" si="7"/>
        <v>3</v>
      </c>
      <c r="P11" s="73" t="str">
        <f t="shared" si="2"/>
        <v>Correct</v>
      </c>
      <c r="Q11" s="75">
        <v>3</v>
      </c>
      <c r="R11" s="198">
        <f t="shared" si="8"/>
        <v>4</v>
      </c>
      <c r="S11" s="73" t="str">
        <f t="shared" si="3"/>
        <v>Correct</v>
      </c>
      <c r="T11" s="121">
        <v>4</v>
      </c>
      <c r="U11" s="198">
        <f t="shared" si="9"/>
        <v>3</v>
      </c>
      <c r="V11" s="122" t="str">
        <f t="shared" si="4"/>
        <v>Correct</v>
      </c>
      <c r="W11" s="121">
        <v>3</v>
      </c>
    </row>
    <row r="12" spans="1:23" x14ac:dyDescent="0.25">
      <c r="B12" s="20">
        <v>2352</v>
      </c>
      <c r="C12" s="21" t="s">
        <v>19</v>
      </c>
      <c r="D12" s="123">
        <v>1000</v>
      </c>
      <c r="E12" s="123">
        <v>400</v>
      </c>
      <c r="F12" s="123">
        <v>400</v>
      </c>
      <c r="G12" s="123">
        <v>200</v>
      </c>
      <c r="H12" s="123"/>
      <c r="I12" s="195">
        <f t="shared" si="5"/>
        <v>1000</v>
      </c>
      <c r="J12" s="124" t="str">
        <f t="shared" si="0"/>
        <v>Correct</v>
      </c>
      <c r="K12" s="125">
        <v>1000</v>
      </c>
      <c r="L12" s="195">
        <f t="shared" si="6"/>
        <v>333.33333333333331</v>
      </c>
      <c r="M12" s="124" t="str">
        <f t="shared" si="1"/>
        <v>Correct</v>
      </c>
      <c r="N12" s="126">
        <v>333.33333333333331</v>
      </c>
      <c r="O12" s="197">
        <f t="shared" si="7"/>
        <v>3</v>
      </c>
      <c r="P12" s="124" t="str">
        <f t="shared" si="2"/>
        <v>Correct</v>
      </c>
      <c r="Q12" s="127">
        <v>3</v>
      </c>
      <c r="R12" s="197">
        <f t="shared" si="8"/>
        <v>3</v>
      </c>
      <c r="S12" s="124" t="str">
        <f t="shared" si="3"/>
        <v>Correct</v>
      </c>
      <c r="T12" s="128">
        <v>3</v>
      </c>
      <c r="U12" s="197">
        <f t="shared" si="9"/>
        <v>3</v>
      </c>
      <c r="V12" s="129" t="str">
        <f t="shared" si="4"/>
        <v>Correct</v>
      </c>
      <c r="W12" s="128">
        <v>3</v>
      </c>
    </row>
    <row r="13" spans="1:23" x14ac:dyDescent="0.25">
      <c r="B13" s="18">
        <v>1049</v>
      </c>
      <c r="C13" s="19" t="s">
        <v>20</v>
      </c>
      <c r="D13" s="118">
        <v>1000</v>
      </c>
      <c r="E13" s="118">
        <v>400</v>
      </c>
      <c r="F13" s="118">
        <v>400</v>
      </c>
      <c r="G13" s="118" t="s">
        <v>97</v>
      </c>
      <c r="H13" s="118"/>
      <c r="I13" s="196">
        <f t="shared" si="5"/>
        <v>800</v>
      </c>
      <c r="J13" s="73" t="str">
        <f t="shared" si="0"/>
        <v>Correct</v>
      </c>
      <c r="K13" s="119">
        <v>800</v>
      </c>
      <c r="L13" s="196">
        <f t="shared" si="6"/>
        <v>400</v>
      </c>
      <c r="M13" s="73" t="str">
        <f t="shared" si="1"/>
        <v>Correct</v>
      </c>
      <c r="N13" s="120">
        <v>400</v>
      </c>
      <c r="O13" s="198">
        <f t="shared" si="7"/>
        <v>2</v>
      </c>
      <c r="P13" s="73" t="str">
        <f t="shared" si="2"/>
        <v>Correct</v>
      </c>
      <c r="Q13" s="75">
        <v>2</v>
      </c>
      <c r="R13" s="198">
        <f t="shared" si="8"/>
        <v>3</v>
      </c>
      <c r="S13" s="73" t="str">
        <f t="shared" si="3"/>
        <v>Correct</v>
      </c>
      <c r="T13" s="121">
        <v>3</v>
      </c>
      <c r="U13" s="198">
        <f t="shared" si="9"/>
        <v>2</v>
      </c>
      <c r="V13" s="122" t="str">
        <f t="shared" si="4"/>
        <v>Correct</v>
      </c>
      <c r="W13" s="121">
        <v>2</v>
      </c>
    </row>
    <row r="14" spans="1:23" x14ac:dyDescent="0.25">
      <c r="B14" s="20">
        <v>2278</v>
      </c>
      <c r="C14" s="21" t="s">
        <v>21</v>
      </c>
      <c r="D14" s="123">
        <v>750</v>
      </c>
      <c r="E14" s="123">
        <v>150</v>
      </c>
      <c r="F14" s="123">
        <v>300</v>
      </c>
      <c r="G14" s="123">
        <v>300</v>
      </c>
      <c r="H14" s="123"/>
      <c r="I14" s="195">
        <f t="shared" si="5"/>
        <v>750</v>
      </c>
      <c r="J14" s="124" t="str">
        <f t="shared" si="0"/>
        <v>Correct</v>
      </c>
      <c r="K14" s="125">
        <v>750</v>
      </c>
      <c r="L14" s="195">
        <f t="shared" si="6"/>
        <v>250</v>
      </c>
      <c r="M14" s="124" t="str">
        <f t="shared" si="1"/>
        <v>Correct</v>
      </c>
      <c r="N14" s="126">
        <v>250</v>
      </c>
      <c r="O14" s="197">
        <f t="shared" si="7"/>
        <v>3</v>
      </c>
      <c r="P14" s="124" t="str">
        <f t="shared" si="2"/>
        <v>Correct</v>
      </c>
      <c r="Q14" s="127">
        <v>3</v>
      </c>
      <c r="R14" s="197">
        <f t="shared" si="8"/>
        <v>3</v>
      </c>
      <c r="S14" s="124" t="str">
        <f t="shared" si="3"/>
        <v>Correct</v>
      </c>
      <c r="T14" s="128">
        <v>3</v>
      </c>
      <c r="U14" s="197">
        <f t="shared" si="9"/>
        <v>3</v>
      </c>
      <c r="V14" s="129" t="str">
        <f t="shared" si="4"/>
        <v>Correct</v>
      </c>
      <c r="W14" s="128">
        <v>3</v>
      </c>
    </row>
    <row r="15" spans="1:23" x14ac:dyDescent="0.25">
      <c r="B15" s="18">
        <v>4071</v>
      </c>
      <c r="C15" s="19" t="s">
        <v>22</v>
      </c>
      <c r="D15" s="118">
        <v>75</v>
      </c>
      <c r="E15" s="118">
        <v>25</v>
      </c>
      <c r="F15" s="118"/>
      <c r="G15" s="118">
        <v>25</v>
      </c>
      <c r="H15" s="118" t="s">
        <v>97</v>
      </c>
      <c r="I15" s="196">
        <f t="shared" si="5"/>
        <v>50</v>
      </c>
      <c r="J15" s="73" t="str">
        <f t="shared" si="0"/>
        <v>Correct</v>
      </c>
      <c r="K15" s="119">
        <v>50</v>
      </c>
      <c r="L15" s="196">
        <f t="shared" si="6"/>
        <v>25</v>
      </c>
      <c r="M15" s="73" t="str">
        <f t="shared" si="1"/>
        <v>Correct</v>
      </c>
      <c r="N15" s="120">
        <v>25</v>
      </c>
      <c r="O15" s="198">
        <f t="shared" si="7"/>
        <v>2</v>
      </c>
      <c r="P15" s="73" t="str">
        <f t="shared" si="2"/>
        <v>Correct</v>
      </c>
      <c r="Q15" s="75">
        <v>2</v>
      </c>
      <c r="R15" s="198">
        <f t="shared" si="8"/>
        <v>3</v>
      </c>
      <c r="S15" s="73" t="str">
        <f t="shared" si="3"/>
        <v>Correct</v>
      </c>
      <c r="T15" s="121">
        <v>3</v>
      </c>
      <c r="U15" s="198">
        <f t="shared" si="9"/>
        <v>0</v>
      </c>
      <c r="V15" s="122" t="str">
        <f t="shared" si="4"/>
        <v>Correct</v>
      </c>
      <c r="W15" s="121">
        <v>0</v>
      </c>
    </row>
    <row r="16" spans="1:23" x14ac:dyDescent="0.25">
      <c r="B16" s="20">
        <v>1066</v>
      </c>
      <c r="C16" s="21" t="s">
        <v>23</v>
      </c>
      <c r="D16" s="123">
        <v>75</v>
      </c>
      <c r="E16" s="123">
        <v>75</v>
      </c>
      <c r="F16" s="123"/>
      <c r="G16" s="123"/>
      <c r="H16" s="123"/>
      <c r="I16" s="195">
        <f t="shared" si="5"/>
        <v>75</v>
      </c>
      <c r="J16" s="124" t="str">
        <f t="shared" si="0"/>
        <v>Correct</v>
      </c>
      <c r="K16" s="125">
        <v>75</v>
      </c>
      <c r="L16" s="195">
        <f t="shared" si="6"/>
        <v>75</v>
      </c>
      <c r="M16" s="124" t="str">
        <f t="shared" si="1"/>
        <v>Correct</v>
      </c>
      <c r="N16" s="126">
        <v>75</v>
      </c>
      <c r="O16" s="197">
        <f t="shared" si="7"/>
        <v>1</v>
      </c>
      <c r="P16" s="124" t="str">
        <f t="shared" si="2"/>
        <v>Correct</v>
      </c>
      <c r="Q16" s="127">
        <v>1</v>
      </c>
      <c r="R16" s="197">
        <f t="shared" si="8"/>
        <v>1</v>
      </c>
      <c r="S16" s="124" t="str">
        <f t="shared" si="3"/>
        <v>Correct</v>
      </c>
      <c r="T16" s="128">
        <v>1</v>
      </c>
      <c r="U16" s="197">
        <f t="shared" si="9"/>
        <v>0</v>
      </c>
      <c r="V16" s="129" t="str">
        <f t="shared" si="4"/>
        <v>Correct</v>
      </c>
      <c r="W16" s="128">
        <v>0</v>
      </c>
    </row>
    <row r="17" spans="2:23" x14ac:dyDescent="0.25">
      <c r="B17" s="18">
        <v>2316</v>
      </c>
      <c r="C17" s="19" t="s">
        <v>24</v>
      </c>
      <c r="D17" s="118">
        <v>72</v>
      </c>
      <c r="E17" s="118">
        <v>60</v>
      </c>
      <c r="F17" s="118"/>
      <c r="G17" s="118"/>
      <c r="H17" s="118">
        <v>12</v>
      </c>
      <c r="I17" s="196">
        <f t="shared" si="5"/>
        <v>72</v>
      </c>
      <c r="J17" s="73" t="str">
        <f t="shared" si="0"/>
        <v>Correct</v>
      </c>
      <c r="K17" s="119">
        <v>72</v>
      </c>
      <c r="L17" s="196">
        <f t="shared" si="6"/>
        <v>36</v>
      </c>
      <c r="M17" s="73" t="str">
        <f t="shared" si="1"/>
        <v>Correct</v>
      </c>
      <c r="N17" s="120">
        <v>36</v>
      </c>
      <c r="O17" s="198">
        <f t="shared" si="7"/>
        <v>2</v>
      </c>
      <c r="P17" s="73" t="str">
        <f t="shared" si="2"/>
        <v>Correct</v>
      </c>
      <c r="Q17" s="75">
        <v>2</v>
      </c>
      <c r="R17" s="198">
        <f t="shared" si="8"/>
        <v>2</v>
      </c>
      <c r="S17" s="73" t="str">
        <f t="shared" si="3"/>
        <v>Correct</v>
      </c>
      <c r="T17" s="121">
        <v>2</v>
      </c>
      <c r="U17" s="198">
        <f t="shared" si="9"/>
        <v>0</v>
      </c>
      <c r="V17" s="122" t="str">
        <f t="shared" si="4"/>
        <v>Correct</v>
      </c>
      <c r="W17" s="121">
        <v>0</v>
      </c>
    </row>
    <row r="18" spans="2:23" x14ac:dyDescent="0.25">
      <c r="B18" s="20">
        <v>3334</v>
      </c>
      <c r="C18" s="21" t="s">
        <v>25</v>
      </c>
      <c r="D18" s="123">
        <v>180</v>
      </c>
      <c r="E18" s="123">
        <v>45</v>
      </c>
      <c r="F18" s="123">
        <v>45</v>
      </c>
      <c r="G18" s="123">
        <v>45</v>
      </c>
      <c r="H18" s="123">
        <v>45</v>
      </c>
      <c r="I18" s="195">
        <f t="shared" si="5"/>
        <v>180</v>
      </c>
      <c r="J18" s="124" t="str">
        <f t="shared" si="0"/>
        <v>Correct</v>
      </c>
      <c r="K18" s="125">
        <v>180</v>
      </c>
      <c r="L18" s="195">
        <f t="shared" si="6"/>
        <v>45</v>
      </c>
      <c r="M18" s="124" t="str">
        <f t="shared" si="1"/>
        <v>Correct</v>
      </c>
      <c r="N18" s="126">
        <v>45</v>
      </c>
      <c r="O18" s="197">
        <f t="shared" si="7"/>
        <v>4</v>
      </c>
      <c r="P18" s="124" t="str">
        <f t="shared" si="2"/>
        <v>Correct</v>
      </c>
      <c r="Q18" s="127">
        <v>4</v>
      </c>
      <c r="R18" s="197">
        <f t="shared" si="8"/>
        <v>4</v>
      </c>
      <c r="S18" s="124" t="str">
        <f t="shared" si="3"/>
        <v>Correct</v>
      </c>
      <c r="T18" s="128">
        <v>4</v>
      </c>
      <c r="U18" s="197">
        <f t="shared" si="9"/>
        <v>0</v>
      </c>
      <c r="V18" s="129" t="str">
        <f t="shared" si="4"/>
        <v>Correct</v>
      </c>
      <c r="W18" s="128">
        <v>0</v>
      </c>
    </row>
    <row r="19" spans="2:23" x14ac:dyDescent="0.25">
      <c r="B19" s="18">
        <v>1084</v>
      </c>
      <c r="C19" s="19" t="s">
        <v>26</v>
      </c>
      <c r="D19" s="118">
        <v>300</v>
      </c>
      <c r="E19" s="118">
        <v>75</v>
      </c>
      <c r="F19" s="118">
        <v>75</v>
      </c>
      <c r="G19" s="118">
        <v>75</v>
      </c>
      <c r="H19" s="118" t="s">
        <v>97</v>
      </c>
      <c r="I19" s="196">
        <f t="shared" si="5"/>
        <v>225</v>
      </c>
      <c r="J19" s="73" t="str">
        <f t="shared" si="0"/>
        <v>Correct</v>
      </c>
      <c r="K19" s="119">
        <v>225</v>
      </c>
      <c r="L19" s="196">
        <f t="shared" si="6"/>
        <v>75</v>
      </c>
      <c r="M19" s="73" t="str">
        <f t="shared" si="1"/>
        <v>Correct</v>
      </c>
      <c r="N19" s="120">
        <v>75</v>
      </c>
      <c r="O19" s="198">
        <f t="shared" si="7"/>
        <v>3</v>
      </c>
      <c r="P19" s="73" t="str">
        <f t="shared" si="2"/>
        <v>Correct</v>
      </c>
      <c r="Q19" s="75">
        <v>3</v>
      </c>
      <c r="R19" s="198">
        <f t="shared" si="8"/>
        <v>4</v>
      </c>
      <c r="S19" s="73" t="str">
        <f t="shared" si="3"/>
        <v>Correct</v>
      </c>
      <c r="T19" s="121">
        <v>4</v>
      </c>
      <c r="U19" s="198">
        <f t="shared" si="9"/>
        <v>0</v>
      </c>
      <c r="V19" s="122" t="str">
        <f t="shared" si="4"/>
        <v>Correct</v>
      </c>
      <c r="W19" s="121">
        <v>0</v>
      </c>
    </row>
    <row r="20" spans="2:23" x14ac:dyDescent="0.25">
      <c r="B20" s="20">
        <v>2458</v>
      </c>
      <c r="C20" s="21" t="s">
        <v>27</v>
      </c>
      <c r="D20" s="123">
        <v>300</v>
      </c>
      <c r="E20" s="123">
        <v>50</v>
      </c>
      <c r="F20" s="123">
        <v>150</v>
      </c>
      <c r="G20" s="123">
        <v>100</v>
      </c>
      <c r="H20" s="123"/>
      <c r="I20" s="195">
        <f t="shared" si="5"/>
        <v>300</v>
      </c>
      <c r="J20" s="124" t="str">
        <f t="shared" si="0"/>
        <v>Correct</v>
      </c>
      <c r="K20" s="125">
        <v>300</v>
      </c>
      <c r="L20" s="195">
        <f t="shared" si="6"/>
        <v>100</v>
      </c>
      <c r="M20" s="124" t="str">
        <f t="shared" si="1"/>
        <v>Correct</v>
      </c>
      <c r="N20" s="126">
        <v>100</v>
      </c>
      <c r="O20" s="197">
        <f t="shared" si="7"/>
        <v>3</v>
      </c>
      <c r="P20" s="124" t="str">
        <f t="shared" si="2"/>
        <v>Correct</v>
      </c>
      <c r="Q20" s="127">
        <v>3</v>
      </c>
      <c r="R20" s="197">
        <f t="shared" si="8"/>
        <v>3</v>
      </c>
      <c r="S20" s="124" t="str">
        <f t="shared" si="3"/>
        <v>Correct</v>
      </c>
      <c r="T20" s="128">
        <v>3</v>
      </c>
      <c r="U20" s="197">
        <f t="shared" si="9"/>
        <v>1</v>
      </c>
      <c r="V20" s="129" t="str">
        <f t="shared" si="4"/>
        <v>Correct</v>
      </c>
      <c r="W20" s="128">
        <v>1</v>
      </c>
    </row>
    <row r="21" spans="2:23" x14ac:dyDescent="0.25">
      <c r="B21" s="18">
        <v>1495</v>
      </c>
      <c r="C21" s="19" t="s">
        <v>28</v>
      </c>
      <c r="D21" s="118">
        <v>180</v>
      </c>
      <c r="E21" s="118">
        <v>50</v>
      </c>
      <c r="F21" s="118">
        <v>50</v>
      </c>
      <c r="G21" s="118">
        <v>80</v>
      </c>
      <c r="H21" s="118"/>
      <c r="I21" s="196">
        <f t="shared" si="5"/>
        <v>180</v>
      </c>
      <c r="J21" s="73" t="str">
        <f t="shared" si="0"/>
        <v>Correct</v>
      </c>
      <c r="K21" s="119">
        <v>180</v>
      </c>
      <c r="L21" s="196">
        <f t="shared" si="6"/>
        <v>60</v>
      </c>
      <c r="M21" s="73" t="str">
        <f t="shared" si="1"/>
        <v>Correct</v>
      </c>
      <c r="N21" s="120">
        <v>60</v>
      </c>
      <c r="O21" s="198">
        <f t="shared" si="7"/>
        <v>3</v>
      </c>
      <c r="P21" s="73" t="str">
        <f t="shared" si="2"/>
        <v>Correct</v>
      </c>
      <c r="Q21" s="75">
        <v>3</v>
      </c>
      <c r="R21" s="198">
        <f t="shared" si="8"/>
        <v>3</v>
      </c>
      <c r="S21" s="73" t="str">
        <f t="shared" si="3"/>
        <v>Correct</v>
      </c>
      <c r="T21" s="121">
        <v>3</v>
      </c>
      <c r="U21" s="198">
        <f t="shared" si="9"/>
        <v>0</v>
      </c>
      <c r="V21" s="122" t="str">
        <f t="shared" si="4"/>
        <v>Correct</v>
      </c>
      <c r="W21" s="121">
        <v>0</v>
      </c>
    </row>
    <row r="22" spans="2:23" x14ac:dyDescent="0.25">
      <c r="B22" s="20">
        <v>1131</v>
      </c>
      <c r="C22" s="21" t="s">
        <v>29</v>
      </c>
      <c r="D22" s="123">
        <v>200</v>
      </c>
      <c r="E22" s="123">
        <v>75</v>
      </c>
      <c r="F22" s="123"/>
      <c r="G22" s="123">
        <v>75</v>
      </c>
      <c r="H22" s="123" t="s">
        <v>97</v>
      </c>
      <c r="I22" s="195">
        <f t="shared" si="5"/>
        <v>150</v>
      </c>
      <c r="J22" s="124" t="str">
        <f t="shared" si="0"/>
        <v>Correct</v>
      </c>
      <c r="K22" s="125">
        <v>150</v>
      </c>
      <c r="L22" s="195">
        <f t="shared" si="6"/>
        <v>75</v>
      </c>
      <c r="M22" s="124" t="str">
        <f t="shared" si="1"/>
        <v>Correct</v>
      </c>
      <c r="N22" s="126">
        <v>75</v>
      </c>
      <c r="O22" s="197">
        <f t="shared" si="7"/>
        <v>2</v>
      </c>
      <c r="P22" s="124" t="str">
        <f t="shared" si="2"/>
        <v>Correct</v>
      </c>
      <c r="Q22" s="127">
        <v>2</v>
      </c>
      <c r="R22" s="197">
        <f t="shared" si="8"/>
        <v>3</v>
      </c>
      <c r="S22" s="124" t="str">
        <f t="shared" si="3"/>
        <v>Correct</v>
      </c>
      <c r="T22" s="128">
        <v>3</v>
      </c>
      <c r="U22" s="197">
        <f t="shared" si="9"/>
        <v>0</v>
      </c>
      <c r="V22" s="129" t="str">
        <f t="shared" si="4"/>
        <v>Correct</v>
      </c>
      <c r="W22" s="128">
        <v>0</v>
      </c>
    </row>
    <row r="23" spans="2:23" x14ac:dyDescent="0.25">
      <c r="B23" s="18">
        <v>2314</v>
      </c>
      <c r="C23" s="19" t="s">
        <v>30</v>
      </c>
      <c r="D23" s="118">
        <v>180</v>
      </c>
      <c r="E23" s="118">
        <v>180</v>
      </c>
      <c r="F23" s="118"/>
      <c r="G23" s="118"/>
      <c r="H23" s="118"/>
      <c r="I23" s="196">
        <f t="shared" si="5"/>
        <v>180</v>
      </c>
      <c r="J23" s="73" t="str">
        <f t="shared" si="0"/>
        <v>Correct</v>
      </c>
      <c r="K23" s="119">
        <v>180</v>
      </c>
      <c r="L23" s="196">
        <f t="shared" si="6"/>
        <v>180</v>
      </c>
      <c r="M23" s="73" t="str">
        <f t="shared" si="1"/>
        <v>Correct</v>
      </c>
      <c r="N23" s="120">
        <v>180</v>
      </c>
      <c r="O23" s="198">
        <f t="shared" si="7"/>
        <v>1</v>
      </c>
      <c r="P23" s="73" t="str">
        <f t="shared" si="2"/>
        <v>Correct</v>
      </c>
      <c r="Q23" s="75">
        <v>1</v>
      </c>
      <c r="R23" s="198">
        <f t="shared" si="8"/>
        <v>1</v>
      </c>
      <c r="S23" s="73" t="str">
        <f t="shared" si="3"/>
        <v>Correct</v>
      </c>
      <c r="T23" s="121">
        <v>1</v>
      </c>
      <c r="U23" s="198">
        <f t="shared" si="9"/>
        <v>1</v>
      </c>
      <c r="V23" s="122" t="str">
        <f t="shared" si="4"/>
        <v>Correct</v>
      </c>
      <c r="W23" s="121">
        <v>1</v>
      </c>
    </row>
    <row r="24" spans="2:23" x14ac:dyDescent="0.25">
      <c r="B24" s="20">
        <v>2304</v>
      </c>
      <c r="C24" s="21" t="s">
        <v>31</v>
      </c>
      <c r="D24" s="123">
        <v>250</v>
      </c>
      <c r="E24" s="123">
        <v>250</v>
      </c>
      <c r="F24" s="123"/>
      <c r="G24" s="123"/>
      <c r="H24" s="123"/>
      <c r="I24" s="195">
        <f t="shared" si="5"/>
        <v>250</v>
      </c>
      <c r="J24" s="124" t="str">
        <f t="shared" si="0"/>
        <v>Correct</v>
      </c>
      <c r="K24" s="125">
        <v>250</v>
      </c>
      <c r="L24" s="195">
        <f t="shared" si="6"/>
        <v>250</v>
      </c>
      <c r="M24" s="124" t="str">
        <f t="shared" si="1"/>
        <v>Correct</v>
      </c>
      <c r="N24" s="126">
        <v>250</v>
      </c>
      <c r="O24" s="197">
        <f t="shared" si="7"/>
        <v>1</v>
      </c>
      <c r="P24" s="124" t="str">
        <f t="shared" si="2"/>
        <v>Correct</v>
      </c>
      <c r="Q24" s="127">
        <v>1</v>
      </c>
      <c r="R24" s="197">
        <f t="shared" si="8"/>
        <v>1</v>
      </c>
      <c r="S24" s="124" t="str">
        <f t="shared" si="3"/>
        <v>Correct</v>
      </c>
      <c r="T24" s="128">
        <v>1</v>
      </c>
      <c r="U24" s="197">
        <f t="shared" si="9"/>
        <v>1</v>
      </c>
      <c r="V24" s="129" t="str">
        <f t="shared" si="4"/>
        <v>Correct</v>
      </c>
      <c r="W24" s="128">
        <v>1</v>
      </c>
    </row>
    <row r="25" spans="2:23" x14ac:dyDescent="0.25">
      <c r="B25" s="18">
        <v>3694</v>
      </c>
      <c r="C25" s="19" t="s">
        <v>32</v>
      </c>
      <c r="D25" s="118">
        <v>250</v>
      </c>
      <c r="E25" s="118">
        <v>250</v>
      </c>
      <c r="F25" s="118"/>
      <c r="G25" s="118"/>
      <c r="H25" s="118"/>
      <c r="I25" s="196">
        <f t="shared" si="5"/>
        <v>250</v>
      </c>
      <c r="J25" s="73" t="str">
        <f t="shared" si="0"/>
        <v>Correct</v>
      </c>
      <c r="K25" s="119">
        <v>250</v>
      </c>
      <c r="L25" s="196">
        <f t="shared" si="6"/>
        <v>250</v>
      </c>
      <c r="M25" s="73" t="str">
        <f t="shared" si="1"/>
        <v>Correct</v>
      </c>
      <c r="N25" s="120">
        <v>250</v>
      </c>
      <c r="O25" s="198">
        <f t="shared" si="7"/>
        <v>1</v>
      </c>
      <c r="P25" s="73" t="str">
        <f t="shared" si="2"/>
        <v>Correct</v>
      </c>
      <c r="Q25" s="75">
        <v>1</v>
      </c>
      <c r="R25" s="198">
        <f t="shared" si="8"/>
        <v>1</v>
      </c>
      <c r="S25" s="73" t="str">
        <f t="shared" si="3"/>
        <v>Correct</v>
      </c>
      <c r="T25" s="121">
        <v>1</v>
      </c>
      <c r="U25" s="198">
        <f t="shared" si="9"/>
        <v>1</v>
      </c>
      <c r="V25" s="122" t="str">
        <f t="shared" si="4"/>
        <v>Correct</v>
      </c>
      <c r="W25" s="121">
        <v>1</v>
      </c>
    </row>
    <row r="26" spans="2:23" x14ac:dyDescent="0.25">
      <c r="B26" s="20">
        <v>4522</v>
      </c>
      <c r="C26" s="21" t="s">
        <v>33</v>
      </c>
      <c r="D26" s="123">
        <v>125</v>
      </c>
      <c r="E26" s="123">
        <v>75</v>
      </c>
      <c r="F26" s="123"/>
      <c r="G26" s="123">
        <v>50</v>
      </c>
      <c r="H26" s="123"/>
      <c r="I26" s="195">
        <f t="shared" si="5"/>
        <v>125</v>
      </c>
      <c r="J26" s="124" t="str">
        <f t="shared" si="0"/>
        <v>Correct</v>
      </c>
      <c r="K26" s="125">
        <v>125</v>
      </c>
      <c r="L26" s="195">
        <f t="shared" si="6"/>
        <v>62.5</v>
      </c>
      <c r="M26" s="124" t="str">
        <f t="shared" si="1"/>
        <v>Correct</v>
      </c>
      <c r="N26" s="126">
        <v>62.5</v>
      </c>
      <c r="O26" s="197">
        <f t="shared" si="7"/>
        <v>2</v>
      </c>
      <c r="P26" s="124" t="str">
        <f t="shared" si="2"/>
        <v>Correct</v>
      </c>
      <c r="Q26" s="127">
        <v>2</v>
      </c>
      <c r="R26" s="197">
        <f t="shared" si="8"/>
        <v>2</v>
      </c>
      <c r="S26" s="124" t="str">
        <f t="shared" si="3"/>
        <v>Correct</v>
      </c>
      <c r="T26" s="128">
        <v>2</v>
      </c>
      <c r="U26" s="197">
        <f t="shared" si="9"/>
        <v>0</v>
      </c>
      <c r="V26" s="129" t="str">
        <f t="shared" si="4"/>
        <v>Correct</v>
      </c>
      <c r="W26" s="128">
        <v>0</v>
      </c>
    </row>
    <row r="27" spans="2:23" x14ac:dyDescent="0.25">
      <c r="B27" s="22">
        <v>1198</v>
      </c>
      <c r="C27" s="23" t="s">
        <v>34</v>
      </c>
      <c r="D27" s="130">
        <v>1575</v>
      </c>
      <c r="E27" s="130">
        <v>575</v>
      </c>
      <c r="F27" s="130"/>
      <c r="G27" s="130"/>
      <c r="H27" s="130">
        <v>1000</v>
      </c>
      <c r="I27" s="196">
        <f t="shared" si="5"/>
        <v>1575</v>
      </c>
      <c r="J27" s="131" t="str">
        <f t="shared" si="0"/>
        <v>Correct</v>
      </c>
      <c r="K27" s="132">
        <v>1575</v>
      </c>
      <c r="L27" s="196">
        <f t="shared" si="6"/>
        <v>787.5</v>
      </c>
      <c r="M27" s="131" t="str">
        <f t="shared" si="1"/>
        <v>Correct</v>
      </c>
      <c r="N27" s="133">
        <v>787.5</v>
      </c>
      <c r="O27" s="198">
        <f t="shared" si="7"/>
        <v>2</v>
      </c>
      <c r="P27" s="131" t="str">
        <f t="shared" si="2"/>
        <v>Correct</v>
      </c>
      <c r="Q27" s="134">
        <v>2</v>
      </c>
      <c r="R27" s="198">
        <f t="shared" si="8"/>
        <v>2</v>
      </c>
      <c r="S27" s="131" t="str">
        <f t="shared" si="3"/>
        <v>Correct</v>
      </c>
      <c r="T27" s="135">
        <v>2</v>
      </c>
      <c r="U27" s="198">
        <f t="shared" si="9"/>
        <v>2</v>
      </c>
      <c r="V27" s="136" t="str">
        <f t="shared" si="4"/>
        <v>Correct</v>
      </c>
      <c r="W27" s="135">
        <v>2</v>
      </c>
    </row>
  </sheetData>
  <conditionalFormatting sqref="B8:W27">
    <cfRule type="cellIs" dxfId="12" priority="2" operator="equal">
      <formula>Rng_Lkp_AnswerStatus_Bad</formula>
    </cfRule>
    <cfRule type="cellIs" dxfId="11" priority="3" operator="equal">
      <formula>Rng_Lkp_AnswerStatus_Good</formula>
    </cfRule>
  </conditionalFormatting>
  <conditionalFormatting sqref="B5:B6 J6 M6 P6 S6 V6">
    <cfRule type="colorScale" priority="1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pageMargins left="0.7" right="0.7" top="0.75" bottom="0.75" header="0.3" footer="0.3"/>
  <pageSetup paperSize="121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5C665-6665-4EFB-9045-685EBD01D21D}">
  <sheetPr>
    <tabColor theme="8"/>
  </sheetPr>
  <dimension ref="A1:Z29"/>
  <sheetViews>
    <sheetView showGridLines="0" zoomScaleNormal="10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 outlineLevelRow="1" outlineLevelCol="1" x14ac:dyDescent="0.25"/>
  <cols>
    <col min="1" max="1" width="2.5703125" style="10" customWidth="1"/>
    <col min="2" max="2" width="8.140625" style="10" bestFit="1" customWidth="1"/>
    <col min="3" max="3" width="17.5703125" style="10" bestFit="1" customWidth="1"/>
    <col min="4" max="4" width="5.5703125" style="10" bestFit="1" customWidth="1"/>
    <col min="5" max="5" width="12.42578125" style="10" customWidth="1"/>
    <col min="6" max="6" width="5.140625" style="10" bestFit="1" customWidth="1"/>
    <col min="7" max="7" width="12.42578125" style="10" customWidth="1"/>
    <col min="8" max="8" width="7.42578125" style="10" bestFit="1" customWidth="1"/>
    <col min="9" max="9" width="8.140625" style="10" bestFit="1" customWidth="1"/>
    <col min="10" max="10" width="11.5703125" style="10" hidden="1" customWidth="1" outlineLevel="1"/>
    <col min="11" max="11" width="9.5703125" style="10" bestFit="1" customWidth="1" collapsed="1"/>
    <col min="12" max="12" width="8.140625" style="10" bestFit="1" customWidth="1"/>
    <col min="13" max="13" width="10.7109375" style="10" hidden="1" customWidth="1" outlineLevel="1"/>
    <col min="14" max="14" width="9.7109375" style="10" bestFit="1" customWidth="1" collapsed="1"/>
    <col min="15" max="15" width="8.140625" style="10" bestFit="1" customWidth="1"/>
    <col min="16" max="16" width="10.7109375" style="10" hidden="1" customWidth="1" outlineLevel="1"/>
    <col min="17" max="17" width="11.7109375" style="10" bestFit="1" customWidth="1" collapsed="1"/>
    <col min="18" max="18" width="8.140625" style="10" bestFit="1" customWidth="1"/>
    <col min="19" max="19" width="12.42578125" style="10" hidden="1" customWidth="1" outlineLevel="1"/>
    <col min="20" max="20" width="17" style="10" bestFit="1" customWidth="1" collapsed="1"/>
    <col min="21" max="21" width="9.140625" style="10"/>
    <col min="22" max="22" width="18.140625" style="10" hidden="1" customWidth="1" outlineLevel="1"/>
    <col min="23" max="23" width="16" style="10" bestFit="1" customWidth="1" collapsed="1"/>
    <col min="24" max="24" width="9.140625" style="10"/>
    <col min="25" max="25" width="18.140625" style="10" hidden="1" customWidth="1" outlineLevel="1"/>
    <col min="26" max="26" width="9.140625" style="10" collapsed="1"/>
    <col min="27" max="16384" width="9.140625" style="10"/>
  </cols>
  <sheetData>
    <row r="1" spans="1:25" s="8" customFormat="1" ht="21" x14ac:dyDescent="0.35">
      <c r="A1" s="42" t="s">
        <v>115</v>
      </c>
      <c r="B1" s="4"/>
    </row>
    <row r="2" spans="1:25" s="8" customFormat="1" ht="18.75" x14ac:dyDescent="0.3">
      <c r="A2" s="43" t="s">
        <v>13</v>
      </c>
      <c r="B2" s="9"/>
    </row>
    <row r="3" spans="1:25" ht="6.95" customHeight="1" x14ac:dyDescent="0.25"/>
    <row r="4" spans="1:25" x14ac:dyDescent="0.25">
      <c r="Q4" s="45">
        <v>42798</v>
      </c>
    </row>
    <row r="5" spans="1:25" ht="6.95" customHeight="1" x14ac:dyDescent="0.25"/>
    <row r="6" spans="1:25" x14ac:dyDescent="0.25">
      <c r="E6" s="14" t="s">
        <v>11</v>
      </c>
      <c r="F6" s="14"/>
      <c r="G6" s="14"/>
      <c r="H6" s="28">
        <v>1</v>
      </c>
      <c r="I6" s="17">
        <v>1</v>
      </c>
      <c r="J6" s="17">
        <v>1</v>
      </c>
      <c r="K6" s="28">
        <v>2</v>
      </c>
      <c r="L6" s="17">
        <v>2</v>
      </c>
      <c r="M6" s="17">
        <v>2</v>
      </c>
      <c r="N6" s="28">
        <v>3</v>
      </c>
      <c r="O6" s="17">
        <v>3</v>
      </c>
      <c r="P6" s="17">
        <v>3</v>
      </c>
      <c r="Q6" s="28">
        <v>4</v>
      </c>
      <c r="R6" s="17">
        <v>4</v>
      </c>
      <c r="S6" s="17">
        <v>4</v>
      </c>
      <c r="T6" s="28">
        <v>5</v>
      </c>
      <c r="U6" s="17">
        <v>5</v>
      </c>
      <c r="V6" s="17">
        <v>5</v>
      </c>
      <c r="W6" s="28">
        <v>6</v>
      </c>
      <c r="X6" s="17">
        <v>6</v>
      </c>
      <c r="Y6" s="17">
        <v>6</v>
      </c>
    </row>
    <row r="7" spans="1:25" hidden="1" outlineLevel="1" x14ac:dyDescent="0.25">
      <c r="B7" s="37" t="str">
        <f>IFERROR(IF(SUM(H7,K7,N7,Q7,T7,W7)=0,"",SUM(H7,K7,N7,Q7,T7,W7)/SUM(J7,M7,P7,S7,V7,Y7)),"")</f>
        <v/>
      </c>
      <c r="C7" s="34" t="s">
        <v>56</v>
      </c>
      <c r="D7" s="41"/>
      <c r="E7" s="14"/>
      <c r="F7" s="14"/>
      <c r="G7" s="14"/>
      <c r="H7" s="35">
        <f>COUNTA(H10:H29)</f>
        <v>0</v>
      </c>
      <c r="I7" s="36"/>
      <c r="J7" s="36">
        <f>COUNTA(J10:J29)</f>
        <v>20</v>
      </c>
      <c r="K7" s="35">
        <f>COUNTA(K10:K29)</f>
        <v>0</v>
      </c>
      <c r="L7" s="36"/>
      <c r="M7" s="36">
        <f>COUNTA(M10:M29)</f>
        <v>20</v>
      </c>
      <c r="N7" s="35">
        <f>COUNTA(N10:N29)</f>
        <v>0</v>
      </c>
      <c r="O7" s="36"/>
      <c r="P7" s="36">
        <f>COUNTA(P10:P29)</f>
        <v>20</v>
      </c>
      <c r="Q7" s="35">
        <f>COUNTA(Q10:Q29)</f>
        <v>0</v>
      </c>
      <c r="R7" s="36"/>
      <c r="S7" s="36">
        <f>COUNTA(S10:S29)</f>
        <v>20</v>
      </c>
      <c r="T7" s="35">
        <f>COUNTA(T10:T29)</f>
        <v>0</v>
      </c>
      <c r="U7" s="36"/>
      <c r="V7" s="36">
        <f>COUNTA(V10:V29)</f>
        <v>20</v>
      </c>
      <c r="W7" s="35">
        <f>COUNTA(W10:W29)</f>
        <v>0</v>
      </c>
      <c r="Y7" s="36">
        <f>COUNTA(Y10:Y29)</f>
        <v>20</v>
      </c>
    </row>
    <row r="8" spans="1:25" collapsed="1" x14ac:dyDescent="0.25">
      <c r="B8" s="37" t="str">
        <f>IFERROR(IF(SUM($H$8:$Y$8)=0,"",SUM($H$8:$Y$8)/MAX($H$6:$Y$6)),"")</f>
        <v/>
      </c>
      <c r="C8" s="34" t="s">
        <v>57</v>
      </c>
      <c r="D8" s="41"/>
      <c r="H8" s="28" t="s">
        <v>127</v>
      </c>
      <c r="I8" s="30" t="str">
        <f>IFERROR(COUNTIF(I10:I29,Rng_Lkp_AnswerStatus_Good)/COUNTA(H10:H29),"")</f>
        <v/>
      </c>
      <c r="J8" s="44" t="s">
        <v>39</v>
      </c>
      <c r="K8" s="28" t="s">
        <v>127</v>
      </c>
      <c r="L8" s="30" t="str">
        <f>IFERROR(COUNTIF(L10:L29,Rng_Lkp_AnswerStatus_Good)/COUNTA(K10:K29),"")</f>
        <v/>
      </c>
      <c r="M8" s="44" t="s">
        <v>39</v>
      </c>
      <c r="N8" s="28" t="s">
        <v>127</v>
      </c>
      <c r="O8" s="30" t="str">
        <f>IFERROR(COUNTIF(O10:O29,Rng_Lkp_AnswerStatus_Good)/COUNTA(N10:N29),"")</f>
        <v/>
      </c>
      <c r="P8" s="44" t="s">
        <v>39</v>
      </c>
      <c r="Q8" s="28" t="s">
        <v>127</v>
      </c>
      <c r="R8" s="30" t="str">
        <f>IFERROR(COUNTIF(R10:R29,Rng_Lkp_AnswerStatus_Good)/COUNTA(Q10:Q29),"")</f>
        <v/>
      </c>
      <c r="S8" s="44" t="s">
        <v>39</v>
      </c>
      <c r="T8" s="28" t="s">
        <v>128</v>
      </c>
      <c r="U8" s="30" t="str">
        <f>IFERROR(COUNTIF(U10:U29,Rng_Lkp_AnswerStatus_Good)/COUNTA(T10:T29),"")</f>
        <v/>
      </c>
      <c r="V8" s="44" t="s">
        <v>39</v>
      </c>
      <c r="W8" s="28" t="s">
        <v>129</v>
      </c>
      <c r="X8" s="30" t="str">
        <f>IFERROR(COUNTIF(X10:X29,Rng_Lkp_AnswerStatus_Good)/COUNTA(W10:W29),"")</f>
        <v/>
      </c>
      <c r="Y8" s="44" t="s">
        <v>39</v>
      </c>
    </row>
    <row r="9" spans="1:25" ht="45" x14ac:dyDescent="0.25">
      <c r="B9" s="212" t="s">
        <v>10</v>
      </c>
      <c r="C9" s="212" t="s">
        <v>14</v>
      </c>
      <c r="D9" s="212" t="s">
        <v>116</v>
      </c>
      <c r="E9" s="213" t="s">
        <v>35</v>
      </c>
      <c r="F9" s="214" t="s">
        <v>36</v>
      </c>
      <c r="G9" s="214" t="s">
        <v>126</v>
      </c>
      <c r="H9" s="215" t="s">
        <v>130</v>
      </c>
      <c r="I9" s="101" t="s">
        <v>46</v>
      </c>
      <c r="J9" s="216" t="s">
        <v>133</v>
      </c>
      <c r="K9" s="215" t="s">
        <v>134</v>
      </c>
      <c r="L9" s="101" t="s">
        <v>47</v>
      </c>
      <c r="M9" s="216" t="s">
        <v>135</v>
      </c>
      <c r="N9" s="215" t="s">
        <v>136</v>
      </c>
      <c r="O9" s="101" t="s">
        <v>48</v>
      </c>
      <c r="P9" s="216" t="s">
        <v>137</v>
      </c>
      <c r="Q9" s="215" t="s">
        <v>138</v>
      </c>
      <c r="R9" s="101" t="s">
        <v>54</v>
      </c>
      <c r="S9" s="216" t="s">
        <v>139</v>
      </c>
      <c r="T9" s="215" t="s">
        <v>140</v>
      </c>
      <c r="U9" s="101" t="s">
        <v>102</v>
      </c>
      <c r="V9" s="216" t="s">
        <v>141</v>
      </c>
      <c r="W9" s="215" t="s">
        <v>142</v>
      </c>
      <c r="X9" s="101" t="s">
        <v>114</v>
      </c>
      <c r="Y9" s="216" t="s">
        <v>143</v>
      </c>
    </row>
    <row r="10" spans="1:25" x14ac:dyDescent="0.25">
      <c r="B10" s="205">
        <v>4405</v>
      </c>
      <c r="C10" s="206" t="s">
        <v>15</v>
      </c>
      <c r="D10" s="206" t="s">
        <v>117</v>
      </c>
      <c r="E10" s="206">
        <v>43466</v>
      </c>
      <c r="F10" s="207">
        <f>YEAR(E10)</f>
        <v>2019</v>
      </c>
      <c r="G10" s="206"/>
      <c r="H10" s="211"/>
      <c r="I10" s="142" t="str">
        <f t="shared" ref="I10:I29" si="0">IFERROR(IF(H10="","",IF(AND(_xlfn.ISFORMULA(H10),EXACT(H10,J10)),Rng_Lkp_AnswerStatus_Good,Rng_Lkp_AnswerStatus_Bad)),Rng_Lkp_AnswerStatus_Bad)</f>
        <v/>
      </c>
      <c r="J10" s="208" t="s">
        <v>131</v>
      </c>
      <c r="K10" s="211"/>
      <c r="L10" s="142" t="str">
        <f t="shared" ref="L10:L29" si="1">IFERROR(IF(K10="","",IF(AND(_xlfn.ISFORMULA(K10),EXACT(K10,M10)),Rng_Lkp_AnswerStatus_Good,Rng_Lkp_AnswerStatus_Bad)),Rng_Lkp_AnswerStatus_Bad)</f>
        <v/>
      </c>
      <c r="M10" s="208" t="s">
        <v>131</v>
      </c>
      <c r="N10" s="211"/>
      <c r="O10" s="142" t="str">
        <f t="shared" ref="O10:O29" si="2">IFERROR(IF(N10="","",IF(AND(_xlfn.ISFORMULA(N10),EXACT(N10,P10)),Rng_Lkp_AnswerStatus_Good,Rng_Lkp_AnswerStatus_Bad)),Rng_Lkp_AnswerStatus_Bad)</f>
        <v/>
      </c>
      <c r="P10" s="208" t="s">
        <v>132</v>
      </c>
      <c r="Q10" s="211"/>
      <c r="R10" s="142" t="str">
        <f t="shared" ref="R10:R29" si="3">IFERROR(IF(Q10="","",IF(AND(_xlfn.ISFORMULA(Q10),EXACT(Q10,S10)),Rng_Lkp_AnswerStatus_Good,Rng_Lkp_AnswerStatus_Bad)),Rng_Lkp_AnswerStatus_Bad)</f>
        <v/>
      </c>
      <c r="S10" s="208" t="s">
        <v>131</v>
      </c>
      <c r="T10" s="211"/>
      <c r="U10" s="142" t="str">
        <f t="shared" ref="U10:U29" si="4">IFERROR(IF(T10="","",IF(AND(_xlfn.ISFORMULA(T10),EXACT(T10,V10)),Rng_Lkp_AnswerStatus_Good,Rng_Lkp_AnswerStatus_Bad)),Rng_Lkp_AnswerStatus_Bad)</f>
        <v/>
      </c>
      <c r="V10" s="208" t="b">
        <v>1</v>
      </c>
      <c r="W10" s="211"/>
      <c r="X10" s="142" t="str">
        <f t="shared" ref="X10:X29" si="5">IFERROR(IF(W10="","",IF(AND(_xlfn.ISFORMULA(W10),EXACT(W10,Y10)),Rng_Lkp_AnswerStatus_Good,Rng_Lkp_AnswerStatus_Bad)),Rng_Lkp_AnswerStatus_Bad)</f>
        <v/>
      </c>
      <c r="Y10" s="208" t="b">
        <v>1</v>
      </c>
    </row>
    <row r="11" spans="1:25" x14ac:dyDescent="0.25">
      <c r="B11" s="18">
        <v>1030</v>
      </c>
      <c r="C11" s="19" t="s">
        <v>16</v>
      </c>
      <c r="D11" s="19" t="s">
        <v>118</v>
      </c>
      <c r="E11" s="19">
        <v>41239</v>
      </c>
      <c r="F11" s="137">
        <f t="shared" ref="F11:F29" si="6">YEAR(E11)</f>
        <v>2012</v>
      </c>
      <c r="G11" s="19">
        <v>43830</v>
      </c>
      <c r="H11" s="210"/>
      <c r="I11" s="73" t="str">
        <f t="shared" si="0"/>
        <v/>
      </c>
      <c r="J11" s="138" t="s">
        <v>132</v>
      </c>
      <c r="K11" s="210"/>
      <c r="L11" s="73" t="str">
        <f t="shared" si="1"/>
        <v/>
      </c>
      <c r="M11" s="138" t="s">
        <v>132</v>
      </c>
      <c r="N11" s="210"/>
      <c r="O11" s="73" t="str">
        <f t="shared" si="2"/>
        <v/>
      </c>
      <c r="P11" s="138" t="s">
        <v>131</v>
      </c>
      <c r="Q11" s="210"/>
      <c r="R11" s="73" t="str">
        <f t="shared" si="3"/>
        <v/>
      </c>
      <c r="S11" s="138" t="s">
        <v>132</v>
      </c>
      <c r="T11" s="210"/>
      <c r="U11" s="122" t="str">
        <f t="shared" si="4"/>
        <v/>
      </c>
      <c r="V11" s="138" t="b">
        <v>0</v>
      </c>
      <c r="W11" s="210"/>
      <c r="X11" s="122" t="str">
        <f t="shared" si="5"/>
        <v/>
      </c>
      <c r="Y11" s="138" t="b">
        <v>0</v>
      </c>
    </row>
    <row r="12" spans="1:25" x14ac:dyDescent="0.25">
      <c r="B12" s="139">
        <v>1603</v>
      </c>
      <c r="C12" s="140" t="s">
        <v>17</v>
      </c>
      <c r="D12" s="140" t="s">
        <v>119</v>
      </c>
      <c r="E12" s="140">
        <v>41269</v>
      </c>
      <c r="F12" s="141">
        <f t="shared" si="6"/>
        <v>2012</v>
      </c>
      <c r="G12" s="140">
        <v>43263</v>
      </c>
      <c r="H12" s="209"/>
      <c r="I12" s="142" t="str">
        <f t="shared" si="0"/>
        <v/>
      </c>
      <c r="J12" s="143" t="s">
        <v>132</v>
      </c>
      <c r="K12" s="209"/>
      <c r="L12" s="142" t="str">
        <f t="shared" si="1"/>
        <v/>
      </c>
      <c r="M12" s="143" t="s">
        <v>132</v>
      </c>
      <c r="N12" s="209"/>
      <c r="O12" s="142" t="str">
        <f t="shared" si="2"/>
        <v/>
      </c>
      <c r="P12" s="143" t="s">
        <v>131</v>
      </c>
      <c r="Q12" s="209"/>
      <c r="R12" s="142" t="str">
        <f t="shared" si="3"/>
        <v/>
      </c>
      <c r="S12" s="143" t="s">
        <v>132</v>
      </c>
      <c r="T12" s="209"/>
      <c r="U12" s="144" t="str">
        <f t="shared" si="4"/>
        <v/>
      </c>
      <c r="V12" s="143" t="b">
        <v>0</v>
      </c>
      <c r="W12" s="209"/>
      <c r="X12" s="144" t="str">
        <f t="shared" si="5"/>
        <v/>
      </c>
      <c r="Y12" s="143" t="b">
        <v>0</v>
      </c>
    </row>
    <row r="13" spans="1:25" x14ac:dyDescent="0.25">
      <c r="B13" s="18">
        <v>4298</v>
      </c>
      <c r="C13" s="19" t="s">
        <v>18</v>
      </c>
      <c r="D13" s="19" t="s">
        <v>120</v>
      </c>
      <c r="E13" s="19">
        <v>42895</v>
      </c>
      <c r="F13" s="137">
        <f t="shared" si="6"/>
        <v>2017</v>
      </c>
      <c r="G13" s="19"/>
      <c r="H13" s="210"/>
      <c r="I13" s="73" t="str">
        <f t="shared" si="0"/>
        <v/>
      </c>
      <c r="J13" s="138" t="s">
        <v>132</v>
      </c>
      <c r="K13" s="210"/>
      <c r="L13" s="73" t="str">
        <f t="shared" si="1"/>
        <v/>
      </c>
      <c r="M13" s="138" t="s">
        <v>132</v>
      </c>
      <c r="N13" s="210"/>
      <c r="O13" s="73" t="str">
        <f t="shared" si="2"/>
        <v/>
      </c>
      <c r="P13" s="138" t="s">
        <v>132</v>
      </c>
      <c r="Q13" s="210"/>
      <c r="R13" s="73" t="str">
        <f t="shared" si="3"/>
        <v/>
      </c>
      <c r="S13" s="138" t="s">
        <v>131</v>
      </c>
      <c r="T13" s="210"/>
      <c r="U13" s="122" t="str">
        <f t="shared" si="4"/>
        <v/>
      </c>
      <c r="V13" s="138" t="b">
        <v>0</v>
      </c>
      <c r="W13" s="210"/>
      <c r="X13" s="122" t="str">
        <f t="shared" si="5"/>
        <v/>
      </c>
      <c r="Y13" s="138" t="b">
        <v>0</v>
      </c>
    </row>
    <row r="14" spans="1:25" x14ac:dyDescent="0.25">
      <c r="B14" s="139">
        <v>2352</v>
      </c>
      <c r="C14" s="140" t="s">
        <v>19</v>
      </c>
      <c r="D14" s="140" t="s">
        <v>121</v>
      </c>
      <c r="E14" s="140">
        <v>43466</v>
      </c>
      <c r="F14" s="141">
        <f t="shared" si="6"/>
        <v>2019</v>
      </c>
      <c r="G14" s="140">
        <v>43830</v>
      </c>
      <c r="H14" s="209"/>
      <c r="I14" s="142" t="str">
        <f t="shared" si="0"/>
        <v/>
      </c>
      <c r="J14" s="143" t="s">
        <v>132</v>
      </c>
      <c r="K14" s="209"/>
      <c r="L14" s="142" t="str">
        <f t="shared" si="1"/>
        <v/>
      </c>
      <c r="M14" s="143" t="s">
        <v>131</v>
      </c>
      <c r="N14" s="209"/>
      <c r="O14" s="142" t="str">
        <f t="shared" si="2"/>
        <v/>
      </c>
      <c r="P14" s="143" t="s">
        <v>131</v>
      </c>
      <c r="Q14" s="209"/>
      <c r="R14" s="142" t="str">
        <f t="shared" si="3"/>
        <v/>
      </c>
      <c r="S14" s="143" t="s">
        <v>131</v>
      </c>
      <c r="T14" s="209"/>
      <c r="U14" s="144" t="str">
        <f t="shared" si="4"/>
        <v/>
      </c>
      <c r="V14" s="143" t="b">
        <v>0</v>
      </c>
      <c r="W14" s="209"/>
      <c r="X14" s="144" t="str">
        <f t="shared" si="5"/>
        <v/>
      </c>
      <c r="Y14" s="143" t="b">
        <v>1</v>
      </c>
    </row>
    <row r="15" spans="1:25" x14ac:dyDescent="0.25">
      <c r="B15" s="18">
        <v>1049</v>
      </c>
      <c r="C15" s="19" t="s">
        <v>20</v>
      </c>
      <c r="D15" s="19" t="s">
        <v>122</v>
      </c>
      <c r="E15" s="19">
        <v>40855</v>
      </c>
      <c r="F15" s="137">
        <f t="shared" si="6"/>
        <v>2011</v>
      </c>
      <c r="G15" s="19"/>
      <c r="H15" s="210"/>
      <c r="I15" s="73" t="str">
        <f t="shared" si="0"/>
        <v/>
      </c>
      <c r="J15" s="138" t="s">
        <v>132</v>
      </c>
      <c r="K15" s="210"/>
      <c r="L15" s="73" t="str">
        <f t="shared" si="1"/>
        <v/>
      </c>
      <c r="M15" s="138" t="s">
        <v>132</v>
      </c>
      <c r="N15" s="210"/>
      <c r="O15" s="73" t="str">
        <f t="shared" si="2"/>
        <v/>
      </c>
      <c r="P15" s="138" t="s">
        <v>132</v>
      </c>
      <c r="Q15" s="210"/>
      <c r="R15" s="73" t="str">
        <f t="shared" si="3"/>
        <v/>
      </c>
      <c r="S15" s="138" t="s">
        <v>132</v>
      </c>
      <c r="T15" s="210"/>
      <c r="U15" s="122" t="str">
        <f t="shared" si="4"/>
        <v/>
      </c>
      <c r="V15" s="138" t="b">
        <v>0</v>
      </c>
      <c r="W15" s="210"/>
      <c r="X15" s="122" t="str">
        <f t="shared" si="5"/>
        <v/>
      </c>
      <c r="Y15" s="138" t="b">
        <v>0</v>
      </c>
    </row>
    <row r="16" spans="1:25" x14ac:dyDescent="0.25">
      <c r="B16" s="139">
        <v>2278</v>
      </c>
      <c r="C16" s="140" t="s">
        <v>21</v>
      </c>
      <c r="D16" s="140" t="s">
        <v>119</v>
      </c>
      <c r="E16" s="140">
        <v>42166</v>
      </c>
      <c r="F16" s="141">
        <f t="shared" si="6"/>
        <v>2015</v>
      </c>
      <c r="G16" s="140"/>
      <c r="H16" s="209"/>
      <c r="I16" s="142" t="str">
        <f t="shared" si="0"/>
        <v/>
      </c>
      <c r="J16" s="143" t="s">
        <v>132</v>
      </c>
      <c r="K16" s="209"/>
      <c r="L16" s="142" t="str">
        <f t="shared" si="1"/>
        <v/>
      </c>
      <c r="M16" s="143" t="s">
        <v>132</v>
      </c>
      <c r="N16" s="209"/>
      <c r="O16" s="142" t="str">
        <f t="shared" si="2"/>
        <v/>
      </c>
      <c r="P16" s="143" t="s">
        <v>132</v>
      </c>
      <c r="Q16" s="209"/>
      <c r="R16" s="142" t="str">
        <f t="shared" si="3"/>
        <v/>
      </c>
      <c r="S16" s="143" t="s">
        <v>132</v>
      </c>
      <c r="T16" s="209"/>
      <c r="U16" s="144" t="str">
        <f t="shared" si="4"/>
        <v/>
      </c>
      <c r="V16" s="143" t="b">
        <v>0</v>
      </c>
      <c r="W16" s="209"/>
      <c r="X16" s="144" t="str">
        <f t="shared" si="5"/>
        <v/>
      </c>
      <c r="Y16" s="143" t="b">
        <v>0</v>
      </c>
    </row>
    <row r="17" spans="2:25" x14ac:dyDescent="0.25">
      <c r="B17" s="18">
        <v>4071</v>
      </c>
      <c r="C17" s="19" t="s">
        <v>22</v>
      </c>
      <c r="D17" s="19" t="s">
        <v>120</v>
      </c>
      <c r="E17" s="19">
        <v>43466</v>
      </c>
      <c r="F17" s="137">
        <f t="shared" si="6"/>
        <v>2019</v>
      </c>
      <c r="G17" s="19">
        <v>41485</v>
      </c>
      <c r="H17" s="210"/>
      <c r="I17" s="73" t="str">
        <f t="shared" si="0"/>
        <v/>
      </c>
      <c r="J17" s="138" t="s">
        <v>132</v>
      </c>
      <c r="K17" s="210"/>
      <c r="L17" s="73" t="str">
        <f t="shared" si="1"/>
        <v/>
      </c>
      <c r="M17" s="138" t="s">
        <v>131</v>
      </c>
      <c r="N17" s="210"/>
      <c r="O17" s="73" t="str">
        <f t="shared" si="2"/>
        <v/>
      </c>
      <c r="P17" s="138" t="s">
        <v>131</v>
      </c>
      <c r="Q17" s="210"/>
      <c r="R17" s="73" t="str">
        <f t="shared" si="3"/>
        <v/>
      </c>
      <c r="S17" s="138" t="s">
        <v>131</v>
      </c>
      <c r="T17" s="210"/>
      <c r="U17" s="122" t="str">
        <f t="shared" si="4"/>
        <v/>
      </c>
      <c r="V17" s="138" t="b">
        <v>0</v>
      </c>
      <c r="W17" s="210"/>
      <c r="X17" s="122" t="str">
        <f t="shared" si="5"/>
        <v/>
      </c>
      <c r="Y17" s="138" t="b">
        <v>1</v>
      </c>
    </row>
    <row r="18" spans="2:25" x14ac:dyDescent="0.25">
      <c r="B18" s="139">
        <v>1066</v>
      </c>
      <c r="C18" s="140" t="s">
        <v>23</v>
      </c>
      <c r="D18" s="140" t="s">
        <v>123</v>
      </c>
      <c r="E18" s="140">
        <v>41568</v>
      </c>
      <c r="F18" s="141">
        <f t="shared" si="6"/>
        <v>2013</v>
      </c>
      <c r="G18" s="140">
        <v>43830</v>
      </c>
      <c r="H18" s="209"/>
      <c r="I18" s="142" t="str">
        <f t="shared" si="0"/>
        <v/>
      </c>
      <c r="J18" s="143" t="s">
        <v>132</v>
      </c>
      <c r="K18" s="209"/>
      <c r="L18" s="142" t="str">
        <f t="shared" si="1"/>
        <v/>
      </c>
      <c r="M18" s="143" t="s">
        <v>132</v>
      </c>
      <c r="N18" s="209"/>
      <c r="O18" s="142" t="str">
        <f t="shared" si="2"/>
        <v/>
      </c>
      <c r="P18" s="143" t="s">
        <v>131</v>
      </c>
      <c r="Q18" s="209"/>
      <c r="R18" s="142" t="str">
        <f t="shared" si="3"/>
        <v/>
      </c>
      <c r="S18" s="143" t="s">
        <v>132</v>
      </c>
      <c r="T18" s="209"/>
      <c r="U18" s="144" t="str">
        <f t="shared" si="4"/>
        <v/>
      </c>
      <c r="V18" s="143" t="b">
        <v>0</v>
      </c>
      <c r="W18" s="209"/>
      <c r="X18" s="144" t="str">
        <f t="shared" si="5"/>
        <v/>
      </c>
      <c r="Y18" s="143" t="b">
        <v>0</v>
      </c>
    </row>
    <row r="19" spans="2:25" x14ac:dyDescent="0.25">
      <c r="B19" s="18">
        <v>2316</v>
      </c>
      <c r="C19" s="19" t="s">
        <v>24</v>
      </c>
      <c r="D19" s="19" t="s">
        <v>124</v>
      </c>
      <c r="E19" s="19">
        <v>42898</v>
      </c>
      <c r="F19" s="137">
        <f t="shared" si="6"/>
        <v>2017</v>
      </c>
      <c r="G19" s="19"/>
      <c r="H19" s="210"/>
      <c r="I19" s="73" t="str">
        <f t="shared" si="0"/>
        <v/>
      </c>
      <c r="J19" s="138" t="s">
        <v>132</v>
      </c>
      <c r="K19" s="210"/>
      <c r="L19" s="73" t="str">
        <f t="shared" si="1"/>
        <v/>
      </c>
      <c r="M19" s="138" t="s">
        <v>132</v>
      </c>
      <c r="N19" s="210"/>
      <c r="O19" s="73" t="str">
        <f t="shared" si="2"/>
        <v/>
      </c>
      <c r="P19" s="138" t="s">
        <v>132</v>
      </c>
      <c r="Q19" s="210"/>
      <c r="R19" s="73" t="str">
        <f t="shared" si="3"/>
        <v/>
      </c>
      <c r="S19" s="138" t="s">
        <v>131</v>
      </c>
      <c r="T19" s="210"/>
      <c r="U19" s="122" t="str">
        <f t="shared" si="4"/>
        <v/>
      </c>
      <c r="V19" s="138" t="b">
        <v>0</v>
      </c>
      <c r="W19" s="210"/>
      <c r="X19" s="122" t="str">
        <f t="shared" si="5"/>
        <v/>
      </c>
      <c r="Y19" s="138" t="b">
        <v>0</v>
      </c>
    </row>
    <row r="20" spans="2:25" x14ac:dyDescent="0.25">
      <c r="B20" s="139">
        <v>3334</v>
      </c>
      <c r="C20" s="140" t="s">
        <v>25</v>
      </c>
      <c r="D20" s="140" t="s">
        <v>119</v>
      </c>
      <c r="E20" s="140">
        <v>41121</v>
      </c>
      <c r="F20" s="141">
        <f t="shared" si="6"/>
        <v>2012</v>
      </c>
      <c r="G20" s="140"/>
      <c r="H20" s="209"/>
      <c r="I20" s="142" t="str">
        <f t="shared" si="0"/>
        <v/>
      </c>
      <c r="J20" s="143" t="s">
        <v>132</v>
      </c>
      <c r="K20" s="209"/>
      <c r="L20" s="142" t="str">
        <f t="shared" si="1"/>
        <v/>
      </c>
      <c r="M20" s="143" t="s">
        <v>132</v>
      </c>
      <c r="N20" s="209"/>
      <c r="O20" s="142" t="str">
        <f t="shared" si="2"/>
        <v/>
      </c>
      <c r="P20" s="143" t="s">
        <v>132</v>
      </c>
      <c r="Q20" s="209"/>
      <c r="R20" s="142" t="str">
        <f t="shared" si="3"/>
        <v/>
      </c>
      <c r="S20" s="143" t="s">
        <v>132</v>
      </c>
      <c r="T20" s="209"/>
      <c r="U20" s="144" t="str">
        <f t="shared" si="4"/>
        <v/>
      </c>
      <c r="V20" s="143" t="b">
        <v>0</v>
      </c>
      <c r="W20" s="209"/>
      <c r="X20" s="144" t="str">
        <f t="shared" si="5"/>
        <v/>
      </c>
      <c r="Y20" s="143" t="b">
        <v>0</v>
      </c>
    </row>
    <row r="21" spans="2:25" x14ac:dyDescent="0.25">
      <c r="B21" s="18">
        <v>1084</v>
      </c>
      <c r="C21" s="19" t="s">
        <v>26</v>
      </c>
      <c r="D21" s="19" t="s">
        <v>124</v>
      </c>
      <c r="E21" s="19">
        <v>41638</v>
      </c>
      <c r="F21" s="137">
        <f t="shared" si="6"/>
        <v>2013</v>
      </c>
      <c r="G21" s="19">
        <v>41604</v>
      </c>
      <c r="H21" s="210"/>
      <c r="I21" s="73" t="str">
        <f t="shared" si="0"/>
        <v/>
      </c>
      <c r="J21" s="138" t="s">
        <v>132</v>
      </c>
      <c r="K21" s="210"/>
      <c r="L21" s="73" t="str">
        <f t="shared" si="1"/>
        <v/>
      </c>
      <c r="M21" s="138" t="s">
        <v>132</v>
      </c>
      <c r="N21" s="210"/>
      <c r="O21" s="73" t="str">
        <f t="shared" si="2"/>
        <v/>
      </c>
      <c r="P21" s="138" t="s">
        <v>131</v>
      </c>
      <c r="Q21" s="210"/>
      <c r="R21" s="73" t="str">
        <f t="shared" si="3"/>
        <v/>
      </c>
      <c r="S21" s="138" t="s">
        <v>132</v>
      </c>
      <c r="T21" s="210"/>
      <c r="U21" s="122" t="str">
        <f t="shared" si="4"/>
        <v/>
      </c>
      <c r="V21" s="138" t="b">
        <v>0</v>
      </c>
      <c r="W21" s="210"/>
      <c r="X21" s="122" t="str">
        <f t="shared" si="5"/>
        <v/>
      </c>
      <c r="Y21" s="138" t="b">
        <v>0</v>
      </c>
    </row>
    <row r="22" spans="2:25" x14ac:dyDescent="0.25">
      <c r="B22" s="139">
        <v>2458</v>
      </c>
      <c r="C22" s="140" t="s">
        <v>27</v>
      </c>
      <c r="D22" s="140" t="s">
        <v>119</v>
      </c>
      <c r="E22" s="140">
        <v>41176</v>
      </c>
      <c r="F22" s="141">
        <f t="shared" si="6"/>
        <v>2012</v>
      </c>
      <c r="G22" s="140"/>
      <c r="H22" s="209"/>
      <c r="I22" s="142" t="str">
        <f t="shared" si="0"/>
        <v/>
      </c>
      <c r="J22" s="143" t="s">
        <v>132</v>
      </c>
      <c r="K22" s="209"/>
      <c r="L22" s="142" t="str">
        <f t="shared" si="1"/>
        <v/>
      </c>
      <c r="M22" s="143" t="s">
        <v>132</v>
      </c>
      <c r="N22" s="209"/>
      <c r="O22" s="142" t="str">
        <f t="shared" si="2"/>
        <v/>
      </c>
      <c r="P22" s="143" t="s">
        <v>132</v>
      </c>
      <c r="Q22" s="209"/>
      <c r="R22" s="142" t="str">
        <f t="shared" si="3"/>
        <v/>
      </c>
      <c r="S22" s="143" t="s">
        <v>132</v>
      </c>
      <c r="T22" s="209"/>
      <c r="U22" s="144" t="str">
        <f t="shared" si="4"/>
        <v/>
      </c>
      <c r="V22" s="143" t="b">
        <v>0</v>
      </c>
      <c r="W22" s="209"/>
      <c r="X22" s="144" t="str">
        <f t="shared" si="5"/>
        <v/>
      </c>
      <c r="Y22" s="143" t="b">
        <v>0</v>
      </c>
    </row>
    <row r="23" spans="2:25" x14ac:dyDescent="0.25">
      <c r="B23" s="18">
        <v>1495</v>
      </c>
      <c r="C23" s="19" t="s">
        <v>28</v>
      </c>
      <c r="D23" s="19" t="s">
        <v>117</v>
      </c>
      <c r="E23" s="19">
        <v>43466</v>
      </c>
      <c r="F23" s="137">
        <f t="shared" si="6"/>
        <v>2019</v>
      </c>
      <c r="G23" s="19">
        <v>43260</v>
      </c>
      <c r="H23" s="210"/>
      <c r="I23" s="73" t="str">
        <f t="shared" si="0"/>
        <v/>
      </c>
      <c r="J23" s="138" t="s">
        <v>131</v>
      </c>
      <c r="K23" s="210"/>
      <c r="L23" s="73" t="str">
        <f t="shared" si="1"/>
        <v/>
      </c>
      <c r="M23" s="138" t="s">
        <v>131</v>
      </c>
      <c r="N23" s="210"/>
      <c r="O23" s="73" t="str">
        <f t="shared" si="2"/>
        <v/>
      </c>
      <c r="P23" s="138" t="s">
        <v>131</v>
      </c>
      <c r="Q23" s="210"/>
      <c r="R23" s="73" t="str">
        <f t="shared" si="3"/>
        <v/>
      </c>
      <c r="S23" s="138" t="s">
        <v>131</v>
      </c>
      <c r="T23" s="210"/>
      <c r="U23" s="122" t="str">
        <f t="shared" si="4"/>
        <v/>
      </c>
      <c r="V23" s="138" t="b">
        <v>1</v>
      </c>
      <c r="W23" s="210"/>
      <c r="X23" s="122" t="str">
        <f t="shared" si="5"/>
        <v/>
      </c>
      <c r="Y23" s="138" t="b">
        <v>1</v>
      </c>
    </row>
    <row r="24" spans="2:25" x14ac:dyDescent="0.25">
      <c r="B24" s="139">
        <v>1131</v>
      </c>
      <c r="C24" s="140" t="s">
        <v>29</v>
      </c>
      <c r="D24" s="140" t="s">
        <v>119</v>
      </c>
      <c r="E24" s="140">
        <v>41120</v>
      </c>
      <c r="F24" s="141">
        <f t="shared" si="6"/>
        <v>2012</v>
      </c>
      <c r="G24" s="140">
        <v>41221</v>
      </c>
      <c r="H24" s="209"/>
      <c r="I24" s="142" t="str">
        <f t="shared" si="0"/>
        <v/>
      </c>
      <c r="J24" s="143" t="s">
        <v>132</v>
      </c>
      <c r="K24" s="209"/>
      <c r="L24" s="142" t="str">
        <f t="shared" si="1"/>
        <v/>
      </c>
      <c r="M24" s="143" t="s">
        <v>132</v>
      </c>
      <c r="N24" s="209"/>
      <c r="O24" s="142" t="str">
        <f t="shared" si="2"/>
        <v/>
      </c>
      <c r="P24" s="143" t="s">
        <v>131</v>
      </c>
      <c r="Q24" s="209"/>
      <c r="R24" s="142" t="str">
        <f t="shared" si="3"/>
        <v/>
      </c>
      <c r="S24" s="143" t="s">
        <v>132</v>
      </c>
      <c r="T24" s="209"/>
      <c r="U24" s="144" t="str">
        <f t="shared" si="4"/>
        <v/>
      </c>
      <c r="V24" s="143" t="b">
        <v>0</v>
      </c>
      <c r="W24" s="209"/>
      <c r="X24" s="144" t="str">
        <f t="shared" si="5"/>
        <v/>
      </c>
      <c r="Y24" s="143" t="b">
        <v>0</v>
      </c>
    </row>
    <row r="25" spans="2:25" x14ac:dyDescent="0.25">
      <c r="B25" s="18">
        <v>2314</v>
      </c>
      <c r="C25" s="19" t="s">
        <v>30</v>
      </c>
      <c r="D25" s="19" t="s">
        <v>119</v>
      </c>
      <c r="E25" s="19">
        <v>42054</v>
      </c>
      <c r="F25" s="137">
        <f t="shared" si="6"/>
        <v>2015</v>
      </c>
      <c r="G25" s="19"/>
      <c r="H25" s="210"/>
      <c r="I25" s="73" t="str">
        <f t="shared" si="0"/>
        <v/>
      </c>
      <c r="J25" s="138" t="s">
        <v>132</v>
      </c>
      <c r="K25" s="210"/>
      <c r="L25" s="73" t="str">
        <f t="shared" si="1"/>
        <v/>
      </c>
      <c r="M25" s="138" t="s">
        <v>132</v>
      </c>
      <c r="N25" s="210"/>
      <c r="O25" s="73" t="str">
        <f t="shared" si="2"/>
        <v/>
      </c>
      <c r="P25" s="138" t="s">
        <v>132</v>
      </c>
      <c r="Q25" s="210"/>
      <c r="R25" s="73" t="str">
        <f t="shared" si="3"/>
        <v/>
      </c>
      <c r="S25" s="138" t="s">
        <v>132</v>
      </c>
      <c r="T25" s="210"/>
      <c r="U25" s="122" t="str">
        <f t="shared" si="4"/>
        <v/>
      </c>
      <c r="V25" s="138" t="b">
        <v>0</v>
      </c>
      <c r="W25" s="210"/>
      <c r="X25" s="122" t="str">
        <f t="shared" si="5"/>
        <v/>
      </c>
      <c r="Y25" s="138" t="b">
        <v>0</v>
      </c>
    </row>
    <row r="26" spans="2:25" x14ac:dyDescent="0.25">
      <c r="B26" s="139">
        <v>2304</v>
      </c>
      <c r="C26" s="140" t="s">
        <v>31</v>
      </c>
      <c r="D26" s="140" t="s">
        <v>117</v>
      </c>
      <c r="E26" s="140">
        <v>43025</v>
      </c>
      <c r="F26" s="141">
        <f t="shared" si="6"/>
        <v>2017</v>
      </c>
      <c r="G26" s="140"/>
      <c r="H26" s="209"/>
      <c r="I26" s="142" t="str">
        <f t="shared" si="0"/>
        <v/>
      </c>
      <c r="J26" s="143" t="s">
        <v>131</v>
      </c>
      <c r="K26" s="209"/>
      <c r="L26" s="142" t="str">
        <f t="shared" si="1"/>
        <v/>
      </c>
      <c r="M26" s="143" t="s">
        <v>132</v>
      </c>
      <c r="N26" s="209"/>
      <c r="O26" s="142" t="str">
        <f t="shared" si="2"/>
        <v/>
      </c>
      <c r="P26" s="143" t="s">
        <v>132</v>
      </c>
      <c r="Q26" s="209"/>
      <c r="R26" s="142" t="str">
        <f t="shared" si="3"/>
        <v/>
      </c>
      <c r="S26" s="143" t="s">
        <v>131</v>
      </c>
      <c r="T26" s="209"/>
      <c r="U26" s="144" t="str">
        <f t="shared" si="4"/>
        <v/>
      </c>
      <c r="V26" s="143" t="b">
        <v>0</v>
      </c>
      <c r="W26" s="209"/>
      <c r="X26" s="144" t="str">
        <f t="shared" si="5"/>
        <v/>
      </c>
      <c r="Y26" s="143" t="b">
        <v>1</v>
      </c>
    </row>
    <row r="27" spans="2:25" x14ac:dyDescent="0.25">
      <c r="B27" s="18">
        <v>3694</v>
      </c>
      <c r="C27" s="19" t="s">
        <v>32</v>
      </c>
      <c r="D27" s="19" t="s">
        <v>125</v>
      </c>
      <c r="E27" s="19">
        <v>43466</v>
      </c>
      <c r="F27" s="137">
        <f t="shared" si="6"/>
        <v>2019</v>
      </c>
      <c r="G27" s="19"/>
      <c r="H27" s="210"/>
      <c r="I27" s="73" t="str">
        <f t="shared" si="0"/>
        <v/>
      </c>
      <c r="J27" s="138" t="s">
        <v>132</v>
      </c>
      <c r="K27" s="210"/>
      <c r="L27" s="73" t="str">
        <f t="shared" si="1"/>
        <v/>
      </c>
      <c r="M27" s="138" t="s">
        <v>131</v>
      </c>
      <c r="N27" s="210"/>
      <c r="O27" s="73" t="str">
        <f t="shared" si="2"/>
        <v/>
      </c>
      <c r="P27" s="138" t="s">
        <v>132</v>
      </c>
      <c r="Q27" s="210"/>
      <c r="R27" s="73" t="str">
        <f t="shared" si="3"/>
        <v/>
      </c>
      <c r="S27" s="138" t="s">
        <v>131</v>
      </c>
      <c r="T27" s="210"/>
      <c r="U27" s="122" t="str">
        <f t="shared" si="4"/>
        <v/>
      </c>
      <c r="V27" s="138" t="b">
        <v>0</v>
      </c>
      <c r="W27" s="210"/>
      <c r="X27" s="122" t="str">
        <f t="shared" si="5"/>
        <v/>
      </c>
      <c r="Y27" s="138" t="b">
        <v>1</v>
      </c>
    </row>
    <row r="28" spans="2:25" x14ac:dyDescent="0.25">
      <c r="B28" s="139">
        <v>4522</v>
      </c>
      <c r="C28" s="140" t="s">
        <v>33</v>
      </c>
      <c r="D28" s="140" t="s">
        <v>124</v>
      </c>
      <c r="E28" s="140">
        <v>43466</v>
      </c>
      <c r="F28" s="141">
        <f t="shared" si="6"/>
        <v>2019</v>
      </c>
      <c r="G28" s="140">
        <v>42419</v>
      </c>
      <c r="H28" s="209"/>
      <c r="I28" s="142" t="str">
        <f t="shared" si="0"/>
        <v/>
      </c>
      <c r="J28" s="143" t="s">
        <v>132</v>
      </c>
      <c r="K28" s="209"/>
      <c r="L28" s="142" t="str">
        <f t="shared" si="1"/>
        <v/>
      </c>
      <c r="M28" s="143" t="s">
        <v>131</v>
      </c>
      <c r="N28" s="209"/>
      <c r="O28" s="142" t="str">
        <f t="shared" si="2"/>
        <v/>
      </c>
      <c r="P28" s="143" t="s">
        <v>131</v>
      </c>
      <c r="Q28" s="209"/>
      <c r="R28" s="142" t="str">
        <f t="shared" si="3"/>
        <v/>
      </c>
      <c r="S28" s="143" t="s">
        <v>131</v>
      </c>
      <c r="T28" s="209"/>
      <c r="U28" s="144" t="str">
        <f t="shared" si="4"/>
        <v/>
      </c>
      <c r="V28" s="143" t="b">
        <v>0</v>
      </c>
      <c r="W28" s="209"/>
      <c r="X28" s="144" t="str">
        <f t="shared" si="5"/>
        <v/>
      </c>
      <c r="Y28" s="143" t="b">
        <v>1</v>
      </c>
    </row>
    <row r="29" spans="2:25" x14ac:dyDescent="0.25">
      <c r="B29" s="145">
        <v>1198</v>
      </c>
      <c r="C29" s="146" t="s">
        <v>34</v>
      </c>
      <c r="D29" s="146" t="s">
        <v>117</v>
      </c>
      <c r="E29" s="146">
        <v>41905</v>
      </c>
      <c r="F29" s="147">
        <f t="shared" si="6"/>
        <v>2014</v>
      </c>
      <c r="G29" s="146">
        <v>42532</v>
      </c>
      <c r="H29" s="210"/>
      <c r="I29" s="148" t="str">
        <f t="shared" si="0"/>
        <v/>
      </c>
      <c r="J29" s="149" t="s">
        <v>131</v>
      </c>
      <c r="K29" s="210"/>
      <c r="L29" s="148" t="str">
        <f t="shared" si="1"/>
        <v/>
      </c>
      <c r="M29" s="149" t="s">
        <v>132</v>
      </c>
      <c r="N29" s="210"/>
      <c r="O29" s="148" t="str">
        <f t="shared" si="2"/>
        <v/>
      </c>
      <c r="P29" s="149" t="s">
        <v>131</v>
      </c>
      <c r="Q29" s="210"/>
      <c r="R29" s="148" t="str">
        <f t="shared" si="3"/>
        <v/>
      </c>
      <c r="S29" s="149" t="s">
        <v>132</v>
      </c>
      <c r="T29" s="210"/>
      <c r="U29" s="150" t="str">
        <f t="shared" si="4"/>
        <v/>
      </c>
      <c r="V29" s="149" t="b">
        <v>0</v>
      </c>
      <c r="W29" s="210"/>
      <c r="X29" s="150" t="str">
        <f t="shared" si="5"/>
        <v/>
      </c>
      <c r="Y29" s="149" t="b">
        <v>1</v>
      </c>
    </row>
  </sheetData>
  <conditionalFormatting sqref="B10:Y29">
    <cfRule type="cellIs" dxfId="10" priority="2" operator="equal">
      <formula>Rng_Lkp_AnswerStatus_Bad</formula>
    </cfRule>
    <cfRule type="cellIs" dxfId="9" priority="3" operator="equal">
      <formula>Rng_Lkp_AnswerStatus_Good</formula>
    </cfRule>
  </conditionalFormatting>
  <conditionalFormatting sqref="B7:B8 I8 L8 O8 R8 U8 X8">
    <cfRule type="colorScale" priority="1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pageMargins left="0.7" right="0.7" top="0.75" bottom="0.75" header="0.3" footer="0.3"/>
  <pageSetup paperSize="121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BA28E-4321-461A-A38C-EFAA28185483}">
  <sheetPr>
    <tabColor theme="8"/>
  </sheetPr>
  <dimension ref="A1:Z29"/>
  <sheetViews>
    <sheetView showGridLines="0" zoomScaleNormal="10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 outlineLevelRow="1" outlineLevelCol="1" x14ac:dyDescent="0.25"/>
  <cols>
    <col min="1" max="1" width="2.5703125" style="10" customWidth="1"/>
    <col min="2" max="2" width="8.140625" style="10" bestFit="1" customWidth="1"/>
    <col min="3" max="3" width="17.5703125" style="10" bestFit="1" customWidth="1"/>
    <col min="4" max="4" width="5.5703125" style="10" bestFit="1" customWidth="1"/>
    <col min="5" max="5" width="12.42578125" style="10" customWidth="1"/>
    <col min="6" max="6" width="5.140625" style="10" bestFit="1" customWidth="1"/>
    <col min="7" max="7" width="12.42578125" style="10" customWidth="1"/>
    <col min="8" max="8" width="7.42578125" style="10" bestFit="1" customWidth="1"/>
    <col min="9" max="9" width="8.140625" style="10" bestFit="1" customWidth="1"/>
    <col min="10" max="10" width="11.5703125" style="10" hidden="1" customWidth="1" outlineLevel="1"/>
    <col min="11" max="11" width="9.5703125" style="10" bestFit="1" customWidth="1" collapsed="1"/>
    <col min="12" max="12" width="8.140625" style="10" bestFit="1" customWidth="1"/>
    <col min="13" max="13" width="10.7109375" style="10" hidden="1" customWidth="1" outlineLevel="1"/>
    <col min="14" max="14" width="9.7109375" style="10" bestFit="1" customWidth="1" collapsed="1"/>
    <col min="15" max="15" width="8.140625" style="10" bestFit="1" customWidth="1"/>
    <col min="16" max="16" width="10.7109375" style="10" hidden="1" customWidth="1" outlineLevel="1"/>
    <col min="17" max="17" width="11.7109375" style="10" bestFit="1" customWidth="1" collapsed="1"/>
    <col min="18" max="18" width="8.140625" style="10" bestFit="1" customWidth="1"/>
    <col min="19" max="19" width="12.42578125" style="10" hidden="1" customWidth="1" outlineLevel="1"/>
    <col min="20" max="20" width="17" style="10" bestFit="1" customWidth="1" collapsed="1"/>
    <col min="21" max="21" width="9.140625" style="10"/>
    <col min="22" max="22" width="18.140625" style="10" hidden="1" customWidth="1" outlineLevel="1"/>
    <col min="23" max="23" width="16" style="10" bestFit="1" customWidth="1" collapsed="1"/>
    <col min="24" max="24" width="9.140625" style="10"/>
    <col min="25" max="25" width="18.140625" style="10" hidden="1" customWidth="1" outlineLevel="1"/>
    <col min="26" max="26" width="9.140625" style="10" collapsed="1"/>
    <col min="27" max="16384" width="9.140625" style="10"/>
  </cols>
  <sheetData>
    <row r="1" spans="1:25" s="8" customFormat="1" ht="21" x14ac:dyDescent="0.35">
      <c r="A1" s="42" t="s">
        <v>115</v>
      </c>
      <c r="B1" s="4"/>
    </row>
    <row r="2" spans="1:25" s="8" customFormat="1" ht="18.75" x14ac:dyDescent="0.3">
      <c r="A2" s="43" t="s">
        <v>13</v>
      </c>
      <c r="B2" s="9"/>
    </row>
    <row r="3" spans="1:25" ht="6.95" customHeight="1" x14ac:dyDescent="0.25"/>
    <row r="4" spans="1:25" x14ac:dyDescent="0.25">
      <c r="Q4" s="45">
        <v>42798</v>
      </c>
    </row>
    <row r="5" spans="1:25" ht="6.95" customHeight="1" x14ac:dyDescent="0.25"/>
    <row r="6" spans="1:25" x14ac:dyDescent="0.25">
      <c r="E6" s="14" t="s">
        <v>11</v>
      </c>
      <c r="F6" s="14"/>
      <c r="G6" s="14"/>
      <c r="H6" s="28">
        <v>1</v>
      </c>
      <c r="I6" s="17">
        <v>1</v>
      </c>
      <c r="J6" s="17">
        <v>1</v>
      </c>
      <c r="K6" s="28">
        <v>2</v>
      </c>
      <c r="L6" s="17">
        <v>2</v>
      </c>
      <c r="M6" s="17">
        <v>2</v>
      </c>
      <c r="N6" s="28">
        <v>3</v>
      </c>
      <c r="O6" s="17">
        <v>3</v>
      </c>
      <c r="P6" s="17">
        <v>3</v>
      </c>
      <c r="Q6" s="28">
        <v>4</v>
      </c>
      <c r="R6" s="17">
        <v>4</v>
      </c>
      <c r="S6" s="17">
        <v>4</v>
      </c>
      <c r="T6" s="28">
        <v>5</v>
      </c>
      <c r="U6" s="17">
        <v>5</v>
      </c>
      <c r="V6" s="17">
        <v>5</v>
      </c>
      <c r="W6" s="28">
        <v>6</v>
      </c>
      <c r="X6" s="17">
        <v>6</v>
      </c>
      <c r="Y6" s="17">
        <v>6</v>
      </c>
    </row>
    <row r="7" spans="1:25" hidden="1" outlineLevel="1" x14ac:dyDescent="0.25">
      <c r="B7" s="37">
        <f>IFERROR(IF(SUM(H7,K7,N7,Q7,T7,W7)=0,"",SUM(H7,K7,N7,Q7,T7,W7)/SUM(J7,M7,P7,S7,V7,Y7)),"")</f>
        <v>1</v>
      </c>
      <c r="C7" s="34" t="s">
        <v>56</v>
      </c>
      <c r="D7" s="41"/>
      <c r="E7" s="14"/>
      <c r="F7" s="14"/>
      <c r="G7" s="14"/>
      <c r="H7" s="35">
        <f>COUNTA(H10:H29)</f>
        <v>20</v>
      </c>
      <c r="I7" s="36"/>
      <c r="J7" s="36">
        <f>COUNTA(J10:J29)</f>
        <v>20</v>
      </c>
      <c r="K7" s="35">
        <f>COUNTA(K10:K29)</f>
        <v>20</v>
      </c>
      <c r="L7" s="36"/>
      <c r="M7" s="36">
        <f>COUNTA(M10:M29)</f>
        <v>20</v>
      </c>
      <c r="N7" s="35">
        <f>COUNTA(N10:N29)</f>
        <v>20</v>
      </c>
      <c r="O7" s="36"/>
      <c r="P7" s="36">
        <f>COUNTA(P10:P29)</f>
        <v>20</v>
      </c>
      <c r="Q7" s="35">
        <f>COUNTA(Q10:Q29)</f>
        <v>20</v>
      </c>
      <c r="R7" s="36"/>
      <c r="S7" s="36">
        <f>COUNTA(S10:S29)</f>
        <v>20</v>
      </c>
      <c r="T7" s="35">
        <f>COUNTA(T10:T29)</f>
        <v>20</v>
      </c>
      <c r="U7" s="36"/>
      <c r="V7" s="36">
        <f>COUNTA(V10:V29)</f>
        <v>20</v>
      </c>
      <c r="W7" s="35">
        <f>COUNTA(W10:W29)</f>
        <v>20</v>
      </c>
      <c r="Y7" s="36">
        <f>COUNTA(Y10:Y29)</f>
        <v>20</v>
      </c>
    </row>
    <row r="8" spans="1:25" collapsed="1" x14ac:dyDescent="0.25">
      <c r="B8" s="37">
        <f>IFERROR(IF(SUM($H$8:$Y$8)=0,"",SUM($H$8:$Y$8)/MAX($H$6:$Y$6)),"")</f>
        <v>1</v>
      </c>
      <c r="C8" s="34" t="s">
        <v>57</v>
      </c>
      <c r="D8" s="41"/>
      <c r="H8" s="28" t="s">
        <v>127</v>
      </c>
      <c r="I8" s="30">
        <f>IFERROR(COUNTIF(I10:I29,Rng_Lkp_AnswerStatus_Good)/COUNTA(H10:H29),"")</f>
        <v>1</v>
      </c>
      <c r="J8" s="44" t="s">
        <v>39</v>
      </c>
      <c r="K8" s="28" t="s">
        <v>127</v>
      </c>
      <c r="L8" s="30">
        <f>IFERROR(COUNTIF(L10:L29,Rng_Lkp_AnswerStatus_Good)/COUNTA(K10:K29),"")</f>
        <v>1</v>
      </c>
      <c r="M8" s="44" t="s">
        <v>39</v>
      </c>
      <c r="N8" s="28" t="s">
        <v>127</v>
      </c>
      <c r="O8" s="30">
        <f>IFERROR(COUNTIF(O10:O29,Rng_Lkp_AnswerStatus_Good)/COUNTA(N10:N29),"")</f>
        <v>1</v>
      </c>
      <c r="P8" s="44" t="s">
        <v>39</v>
      </c>
      <c r="Q8" s="28" t="s">
        <v>127</v>
      </c>
      <c r="R8" s="30">
        <f>IFERROR(COUNTIF(R10:R29,Rng_Lkp_AnswerStatus_Good)/COUNTA(Q10:Q29),"")</f>
        <v>1</v>
      </c>
      <c r="S8" s="44" t="s">
        <v>39</v>
      </c>
      <c r="T8" s="28" t="s">
        <v>128</v>
      </c>
      <c r="U8" s="30">
        <f>IFERROR(COUNTIF(U10:U29,Rng_Lkp_AnswerStatus_Good)/COUNTA(T10:T29),"")</f>
        <v>1</v>
      </c>
      <c r="V8" s="44" t="s">
        <v>39</v>
      </c>
      <c r="W8" s="28" t="s">
        <v>129</v>
      </c>
      <c r="X8" s="30">
        <f>IFERROR(COUNTIF(X10:X29,Rng_Lkp_AnswerStatus_Good)/COUNTA(W10:W29),"")</f>
        <v>1</v>
      </c>
      <c r="Y8" s="44" t="s">
        <v>39</v>
      </c>
    </row>
    <row r="9" spans="1:25" ht="45" x14ac:dyDescent="0.25">
      <c r="B9" s="212" t="s">
        <v>10</v>
      </c>
      <c r="C9" s="212" t="s">
        <v>14</v>
      </c>
      <c r="D9" s="212" t="s">
        <v>116</v>
      </c>
      <c r="E9" s="213" t="s">
        <v>35</v>
      </c>
      <c r="F9" s="214" t="s">
        <v>36</v>
      </c>
      <c r="G9" s="214" t="s">
        <v>126</v>
      </c>
      <c r="H9" s="215" t="s">
        <v>130</v>
      </c>
      <c r="I9" s="101" t="s">
        <v>46</v>
      </c>
      <c r="J9" s="216" t="s">
        <v>133</v>
      </c>
      <c r="K9" s="215" t="s">
        <v>134</v>
      </c>
      <c r="L9" s="101" t="s">
        <v>47</v>
      </c>
      <c r="M9" s="216" t="s">
        <v>135</v>
      </c>
      <c r="N9" s="215" t="s">
        <v>136</v>
      </c>
      <c r="O9" s="101" t="s">
        <v>48</v>
      </c>
      <c r="P9" s="216" t="s">
        <v>137</v>
      </c>
      <c r="Q9" s="215" t="s">
        <v>138</v>
      </c>
      <c r="R9" s="101" t="s">
        <v>54</v>
      </c>
      <c r="S9" s="216" t="s">
        <v>139</v>
      </c>
      <c r="T9" s="215" t="s">
        <v>140</v>
      </c>
      <c r="U9" s="101" t="s">
        <v>102</v>
      </c>
      <c r="V9" s="216" t="s">
        <v>141</v>
      </c>
      <c r="W9" s="215" t="s">
        <v>142</v>
      </c>
      <c r="X9" s="101" t="s">
        <v>114</v>
      </c>
      <c r="Y9" s="216" t="s">
        <v>143</v>
      </c>
    </row>
    <row r="10" spans="1:25" x14ac:dyDescent="0.25">
      <c r="B10" s="205">
        <v>4405</v>
      </c>
      <c r="C10" s="206" t="s">
        <v>15</v>
      </c>
      <c r="D10" s="206" t="s">
        <v>117</v>
      </c>
      <c r="E10" s="206">
        <v>43466</v>
      </c>
      <c r="F10" s="207">
        <f>YEAR(E10)</f>
        <v>2019</v>
      </c>
      <c r="G10" s="206"/>
      <c r="H10" s="211" t="str">
        <f>IF(D10="NY","Y","N")</f>
        <v>Y</v>
      </c>
      <c r="I10" s="142" t="str">
        <f t="shared" ref="I10:I29" si="0">IFERROR(IF(H10="","",IF(AND(_xlfn.ISFORMULA(H10),EXACT(H10,J10)),Rng_Lkp_AnswerStatus_Good,Rng_Lkp_AnswerStatus_Bad)),Rng_Lkp_AnswerStatus_Bad)</f>
        <v>Correct</v>
      </c>
      <c r="J10" s="208" t="s">
        <v>131</v>
      </c>
      <c r="K10" s="211" t="str">
        <f>IF(F10=2019,"Y","N")</f>
        <v>Y</v>
      </c>
      <c r="L10" s="142" t="str">
        <f t="shared" ref="L10:L29" si="1">IFERROR(IF(K10="","",IF(AND(_xlfn.ISFORMULA(K10),EXACT(K10,M10)),Rng_Lkp_AnswerStatus_Good,Rng_Lkp_AnswerStatus_Bad)),Rng_Lkp_AnswerStatus_Bad)</f>
        <v>Correct</v>
      </c>
      <c r="M10" s="208" t="s">
        <v>131</v>
      </c>
      <c r="N10" s="211" t="str">
        <f>IF(G10="","N","Y")</f>
        <v>N</v>
      </c>
      <c r="O10" s="142" t="str">
        <f t="shared" ref="O10:O29" si="2">IFERROR(IF(N10="","",IF(AND(_xlfn.ISFORMULA(N10),EXACT(N10,P10)),Rng_Lkp_AnswerStatus_Good,Rng_Lkp_AnswerStatus_Bad)),Rng_Lkp_AnswerStatus_Bad)</f>
        <v>Correct</v>
      </c>
      <c r="P10" s="208" t="s">
        <v>132</v>
      </c>
      <c r="Q10" s="211" t="str">
        <f>IF(E10&gt;$Q$4,"Y","N")</f>
        <v>Y</v>
      </c>
      <c r="R10" s="142" t="str">
        <f t="shared" ref="R10:R29" si="3">IFERROR(IF(Q10="","",IF(AND(_xlfn.ISFORMULA(Q10),EXACT(Q10,S10)),Rng_Lkp_AnswerStatus_Good,Rng_Lkp_AnswerStatus_Bad)),Rng_Lkp_AnswerStatus_Bad)</f>
        <v>Correct</v>
      </c>
      <c r="S10" s="208" t="s">
        <v>131</v>
      </c>
      <c r="T10" s="211" t="b">
        <f>AND(D10="NY",F10=2019)</f>
        <v>1</v>
      </c>
      <c r="U10" s="142" t="str">
        <f t="shared" ref="U10:U29" si="4">IFERROR(IF(T10="","",IF(AND(_xlfn.ISFORMULA(T10),EXACT(T10,V10)),Rng_Lkp_AnswerStatus_Good,Rng_Lkp_AnswerStatus_Bad)),Rng_Lkp_AnswerStatus_Bad)</f>
        <v>Correct</v>
      </c>
      <c r="V10" s="208" t="b">
        <v>1</v>
      </c>
      <c r="W10" s="211" t="b">
        <f>OR(D10="NY",F10=2019)</f>
        <v>1</v>
      </c>
      <c r="X10" s="142" t="str">
        <f t="shared" ref="X10:X29" si="5">IFERROR(IF(W10="","",IF(AND(_xlfn.ISFORMULA(W10),EXACT(W10,Y10)),Rng_Lkp_AnswerStatus_Good,Rng_Lkp_AnswerStatus_Bad)),Rng_Lkp_AnswerStatus_Bad)</f>
        <v>Correct</v>
      </c>
      <c r="Y10" s="208" t="b">
        <v>1</v>
      </c>
    </row>
    <row r="11" spans="1:25" x14ac:dyDescent="0.25">
      <c r="B11" s="18">
        <v>1030</v>
      </c>
      <c r="C11" s="19" t="s">
        <v>16</v>
      </c>
      <c r="D11" s="19" t="s">
        <v>118</v>
      </c>
      <c r="E11" s="19">
        <v>41239</v>
      </c>
      <c r="F11" s="137">
        <f t="shared" ref="F11:F29" si="6">YEAR(E11)</f>
        <v>2012</v>
      </c>
      <c r="G11" s="19">
        <v>43830</v>
      </c>
      <c r="H11" s="210" t="str">
        <f t="shared" ref="H11:H29" si="7">IF(D11="NY","Y","N")</f>
        <v>N</v>
      </c>
      <c r="I11" s="73" t="str">
        <f t="shared" si="0"/>
        <v>Correct</v>
      </c>
      <c r="J11" s="138" t="s">
        <v>132</v>
      </c>
      <c r="K11" s="210" t="str">
        <f t="shared" ref="K11:K29" si="8">IF(F11=2019,"Y","N")</f>
        <v>N</v>
      </c>
      <c r="L11" s="73" t="str">
        <f t="shared" si="1"/>
        <v>Correct</v>
      </c>
      <c r="M11" s="138" t="s">
        <v>132</v>
      </c>
      <c r="N11" s="210" t="str">
        <f t="shared" ref="N11:N29" si="9">IF(G11="","N","Y")</f>
        <v>Y</v>
      </c>
      <c r="O11" s="73" t="str">
        <f t="shared" si="2"/>
        <v>Correct</v>
      </c>
      <c r="P11" s="138" t="s">
        <v>131</v>
      </c>
      <c r="Q11" s="210" t="str">
        <f t="shared" ref="Q11:Q29" si="10">IF(E11&gt;$Q$4,"Y","N")</f>
        <v>N</v>
      </c>
      <c r="R11" s="73" t="str">
        <f t="shared" si="3"/>
        <v>Correct</v>
      </c>
      <c r="S11" s="138" t="s">
        <v>132</v>
      </c>
      <c r="T11" s="210" t="b">
        <f t="shared" ref="T11:T29" si="11">AND(D11="NY",F11=2019)</f>
        <v>0</v>
      </c>
      <c r="U11" s="122" t="str">
        <f t="shared" si="4"/>
        <v>Correct</v>
      </c>
      <c r="V11" s="138" t="b">
        <v>0</v>
      </c>
      <c r="W11" s="210" t="b">
        <f t="shared" ref="W11:W29" si="12">OR(D11="NY",F11=2019)</f>
        <v>0</v>
      </c>
      <c r="X11" s="122" t="str">
        <f t="shared" si="5"/>
        <v>Correct</v>
      </c>
      <c r="Y11" s="138" t="b">
        <v>0</v>
      </c>
    </row>
    <row r="12" spans="1:25" x14ac:dyDescent="0.25">
      <c r="B12" s="139">
        <v>1603</v>
      </c>
      <c r="C12" s="140" t="s">
        <v>17</v>
      </c>
      <c r="D12" s="140" t="s">
        <v>119</v>
      </c>
      <c r="E12" s="140">
        <v>41269</v>
      </c>
      <c r="F12" s="141">
        <f t="shared" si="6"/>
        <v>2012</v>
      </c>
      <c r="G12" s="140">
        <v>43263</v>
      </c>
      <c r="H12" s="209" t="str">
        <f t="shared" si="7"/>
        <v>N</v>
      </c>
      <c r="I12" s="142" t="str">
        <f t="shared" si="0"/>
        <v>Correct</v>
      </c>
      <c r="J12" s="143" t="s">
        <v>132</v>
      </c>
      <c r="K12" s="209" t="str">
        <f t="shared" si="8"/>
        <v>N</v>
      </c>
      <c r="L12" s="142" t="str">
        <f t="shared" si="1"/>
        <v>Correct</v>
      </c>
      <c r="M12" s="143" t="s">
        <v>132</v>
      </c>
      <c r="N12" s="209" t="str">
        <f t="shared" si="9"/>
        <v>Y</v>
      </c>
      <c r="O12" s="142" t="str">
        <f t="shared" si="2"/>
        <v>Correct</v>
      </c>
      <c r="P12" s="143" t="s">
        <v>131</v>
      </c>
      <c r="Q12" s="209" t="str">
        <f t="shared" si="10"/>
        <v>N</v>
      </c>
      <c r="R12" s="142" t="str">
        <f t="shared" si="3"/>
        <v>Correct</v>
      </c>
      <c r="S12" s="143" t="s">
        <v>132</v>
      </c>
      <c r="T12" s="209" t="b">
        <f t="shared" si="11"/>
        <v>0</v>
      </c>
      <c r="U12" s="144" t="str">
        <f t="shared" si="4"/>
        <v>Correct</v>
      </c>
      <c r="V12" s="143" t="b">
        <v>0</v>
      </c>
      <c r="W12" s="209" t="b">
        <f t="shared" si="12"/>
        <v>0</v>
      </c>
      <c r="X12" s="144" t="str">
        <f t="shared" si="5"/>
        <v>Correct</v>
      </c>
      <c r="Y12" s="143" t="b">
        <v>0</v>
      </c>
    </row>
    <row r="13" spans="1:25" x14ac:dyDescent="0.25">
      <c r="B13" s="18">
        <v>4298</v>
      </c>
      <c r="C13" s="19" t="s">
        <v>18</v>
      </c>
      <c r="D13" s="19" t="s">
        <v>120</v>
      </c>
      <c r="E13" s="19">
        <v>42895</v>
      </c>
      <c r="F13" s="137">
        <f t="shared" si="6"/>
        <v>2017</v>
      </c>
      <c r="G13" s="19"/>
      <c r="H13" s="210" t="str">
        <f t="shared" si="7"/>
        <v>N</v>
      </c>
      <c r="I13" s="73" t="str">
        <f t="shared" si="0"/>
        <v>Correct</v>
      </c>
      <c r="J13" s="138" t="s">
        <v>132</v>
      </c>
      <c r="K13" s="210" t="str">
        <f t="shared" si="8"/>
        <v>N</v>
      </c>
      <c r="L13" s="73" t="str">
        <f t="shared" si="1"/>
        <v>Correct</v>
      </c>
      <c r="M13" s="138" t="s">
        <v>132</v>
      </c>
      <c r="N13" s="210" t="str">
        <f t="shared" si="9"/>
        <v>N</v>
      </c>
      <c r="O13" s="73" t="str">
        <f t="shared" si="2"/>
        <v>Correct</v>
      </c>
      <c r="P13" s="138" t="s">
        <v>132</v>
      </c>
      <c r="Q13" s="210" t="str">
        <f t="shared" si="10"/>
        <v>Y</v>
      </c>
      <c r="R13" s="73" t="str">
        <f t="shared" si="3"/>
        <v>Correct</v>
      </c>
      <c r="S13" s="138" t="s">
        <v>131</v>
      </c>
      <c r="T13" s="210" t="b">
        <f t="shared" si="11"/>
        <v>0</v>
      </c>
      <c r="U13" s="122" t="str">
        <f t="shared" si="4"/>
        <v>Correct</v>
      </c>
      <c r="V13" s="138" t="b">
        <v>0</v>
      </c>
      <c r="W13" s="210" t="b">
        <f t="shared" si="12"/>
        <v>0</v>
      </c>
      <c r="X13" s="122" t="str">
        <f t="shared" si="5"/>
        <v>Correct</v>
      </c>
      <c r="Y13" s="138" t="b">
        <v>0</v>
      </c>
    </row>
    <row r="14" spans="1:25" x14ac:dyDescent="0.25">
      <c r="B14" s="139">
        <v>2352</v>
      </c>
      <c r="C14" s="140" t="s">
        <v>19</v>
      </c>
      <c r="D14" s="140" t="s">
        <v>121</v>
      </c>
      <c r="E14" s="140">
        <v>43466</v>
      </c>
      <c r="F14" s="141">
        <f t="shared" si="6"/>
        <v>2019</v>
      </c>
      <c r="G14" s="140">
        <v>43830</v>
      </c>
      <c r="H14" s="209" t="str">
        <f t="shared" si="7"/>
        <v>N</v>
      </c>
      <c r="I14" s="142" t="str">
        <f t="shared" si="0"/>
        <v>Correct</v>
      </c>
      <c r="J14" s="143" t="s">
        <v>132</v>
      </c>
      <c r="K14" s="209" t="str">
        <f t="shared" si="8"/>
        <v>Y</v>
      </c>
      <c r="L14" s="142" t="str">
        <f t="shared" si="1"/>
        <v>Correct</v>
      </c>
      <c r="M14" s="143" t="s">
        <v>131</v>
      </c>
      <c r="N14" s="209" t="str">
        <f t="shared" si="9"/>
        <v>Y</v>
      </c>
      <c r="O14" s="142" t="str">
        <f t="shared" si="2"/>
        <v>Correct</v>
      </c>
      <c r="P14" s="143" t="s">
        <v>131</v>
      </c>
      <c r="Q14" s="209" t="str">
        <f t="shared" si="10"/>
        <v>Y</v>
      </c>
      <c r="R14" s="142" t="str">
        <f t="shared" si="3"/>
        <v>Correct</v>
      </c>
      <c r="S14" s="143" t="s">
        <v>131</v>
      </c>
      <c r="T14" s="209" t="b">
        <f t="shared" si="11"/>
        <v>0</v>
      </c>
      <c r="U14" s="144" t="str">
        <f t="shared" si="4"/>
        <v>Correct</v>
      </c>
      <c r="V14" s="143" t="b">
        <v>0</v>
      </c>
      <c r="W14" s="209" t="b">
        <f t="shared" si="12"/>
        <v>1</v>
      </c>
      <c r="X14" s="144" t="str">
        <f t="shared" si="5"/>
        <v>Correct</v>
      </c>
      <c r="Y14" s="143" t="b">
        <v>1</v>
      </c>
    </row>
    <row r="15" spans="1:25" x14ac:dyDescent="0.25">
      <c r="B15" s="18">
        <v>1049</v>
      </c>
      <c r="C15" s="19" t="s">
        <v>20</v>
      </c>
      <c r="D15" s="19" t="s">
        <v>122</v>
      </c>
      <c r="E15" s="19">
        <v>40855</v>
      </c>
      <c r="F15" s="137">
        <f t="shared" si="6"/>
        <v>2011</v>
      </c>
      <c r="G15" s="19"/>
      <c r="H15" s="210" t="str">
        <f t="shared" si="7"/>
        <v>N</v>
      </c>
      <c r="I15" s="73" t="str">
        <f t="shared" si="0"/>
        <v>Correct</v>
      </c>
      <c r="J15" s="138" t="s">
        <v>132</v>
      </c>
      <c r="K15" s="210" t="str">
        <f t="shared" si="8"/>
        <v>N</v>
      </c>
      <c r="L15" s="73" t="str">
        <f t="shared" si="1"/>
        <v>Correct</v>
      </c>
      <c r="M15" s="138" t="s">
        <v>132</v>
      </c>
      <c r="N15" s="210" t="str">
        <f t="shared" si="9"/>
        <v>N</v>
      </c>
      <c r="O15" s="73" t="str">
        <f t="shared" si="2"/>
        <v>Correct</v>
      </c>
      <c r="P15" s="138" t="s">
        <v>132</v>
      </c>
      <c r="Q15" s="210" t="str">
        <f t="shared" si="10"/>
        <v>N</v>
      </c>
      <c r="R15" s="73" t="str">
        <f t="shared" si="3"/>
        <v>Correct</v>
      </c>
      <c r="S15" s="138" t="s">
        <v>132</v>
      </c>
      <c r="T15" s="210" t="b">
        <f t="shared" si="11"/>
        <v>0</v>
      </c>
      <c r="U15" s="122" t="str">
        <f t="shared" si="4"/>
        <v>Correct</v>
      </c>
      <c r="V15" s="138" t="b">
        <v>0</v>
      </c>
      <c r="W15" s="210" t="b">
        <f t="shared" si="12"/>
        <v>0</v>
      </c>
      <c r="X15" s="122" t="str">
        <f t="shared" si="5"/>
        <v>Correct</v>
      </c>
      <c r="Y15" s="138" t="b">
        <v>0</v>
      </c>
    </row>
    <row r="16" spans="1:25" x14ac:dyDescent="0.25">
      <c r="B16" s="139">
        <v>2278</v>
      </c>
      <c r="C16" s="140" t="s">
        <v>21</v>
      </c>
      <c r="D16" s="140" t="s">
        <v>119</v>
      </c>
      <c r="E16" s="140">
        <v>42166</v>
      </c>
      <c r="F16" s="141">
        <f t="shared" si="6"/>
        <v>2015</v>
      </c>
      <c r="G16" s="140"/>
      <c r="H16" s="209" t="str">
        <f t="shared" si="7"/>
        <v>N</v>
      </c>
      <c r="I16" s="142" t="str">
        <f t="shared" si="0"/>
        <v>Correct</v>
      </c>
      <c r="J16" s="143" t="s">
        <v>132</v>
      </c>
      <c r="K16" s="209" t="str">
        <f t="shared" si="8"/>
        <v>N</v>
      </c>
      <c r="L16" s="142" t="str">
        <f t="shared" si="1"/>
        <v>Correct</v>
      </c>
      <c r="M16" s="143" t="s">
        <v>132</v>
      </c>
      <c r="N16" s="209" t="str">
        <f t="shared" si="9"/>
        <v>N</v>
      </c>
      <c r="O16" s="142" t="str">
        <f t="shared" si="2"/>
        <v>Correct</v>
      </c>
      <c r="P16" s="143" t="s">
        <v>132</v>
      </c>
      <c r="Q16" s="209" t="str">
        <f t="shared" si="10"/>
        <v>N</v>
      </c>
      <c r="R16" s="142" t="str">
        <f t="shared" si="3"/>
        <v>Correct</v>
      </c>
      <c r="S16" s="143" t="s">
        <v>132</v>
      </c>
      <c r="T16" s="209" t="b">
        <f t="shared" si="11"/>
        <v>0</v>
      </c>
      <c r="U16" s="144" t="str">
        <f t="shared" si="4"/>
        <v>Correct</v>
      </c>
      <c r="V16" s="143" t="b">
        <v>0</v>
      </c>
      <c r="W16" s="209" t="b">
        <f t="shared" si="12"/>
        <v>0</v>
      </c>
      <c r="X16" s="144" t="str">
        <f t="shared" si="5"/>
        <v>Correct</v>
      </c>
      <c r="Y16" s="143" t="b">
        <v>0</v>
      </c>
    </row>
    <row r="17" spans="2:25" x14ac:dyDescent="0.25">
      <c r="B17" s="18">
        <v>4071</v>
      </c>
      <c r="C17" s="19" t="s">
        <v>22</v>
      </c>
      <c r="D17" s="19" t="s">
        <v>120</v>
      </c>
      <c r="E17" s="19">
        <v>43466</v>
      </c>
      <c r="F17" s="137">
        <f t="shared" si="6"/>
        <v>2019</v>
      </c>
      <c r="G17" s="19">
        <v>41485</v>
      </c>
      <c r="H17" s="210" t="str">
        <f t="shared" si="7"/>
        <v>N</v>
      </c>
      <c r="I17" s="73" t="str">
        <f t="shared" si="0"/>
        <v>Correct</v>
      </c>
      <c r="J17" s="138" t="s">
        <v>132</v>
      </c>
      <c r="K17" s="210" t="str">
        <f t="shared" si="8"/>
        <v>Y</v>
      </c>
      <c r="L17" s="73" t="str">
        <f t="shared" si="1"/>
        <v>Correct</v>
      </c>
      <c r="M17" s="138" t="s">
        <v>131</v>
      </c>
      <c r="N17" s="210" t="str">
        <f t="shared" si="9"/>
        <v>Y</v>
      </c>
      <c r="O17" s="73" t="str">
        <f t="shared" si="2"/>
        <v>Correct</v>
      </c>
      <c r="P17" s="138" t="s">
        <v>131</v>
      </c>
      <c r="Q17" s="210" t="str">
        <f t="shared" si="10"/>
        <v>Y</v>
      </c>
      <c r="R17" s="73" t="str">
        <f t="shared" si="3"/>
        <v>Correct</v>
      </c>
      <c r="S17" s="138" t="s">
        <v>131</v>
      </c>
      <c r="T17" s="210" t="b">
        <f t="shared" si="11"/>
        <v>0</v>
      </c>
      <c r="U17" s="122" t="str">
        <f t="shared" si="4"/>
        <v>Correct</v>
      </c>
      <c r="V17" s="138" t="b">
        <v>0</v>
      </c>
      <c r="W17" s="210" t="b">
        <f t="shared" si="12"/>
        <v>1</v>
      </c>
      <c r="X17" s="122" t="str">
        <f t="shared" si="5"/>
        <v>Correct</v>
      </c>
      <c r="Y17" s="138" t="b">
        <v>1</v>
      </c>
    </row>
    <row r="18" spans="2:25" x14ac:dyDescent="0.25">
      <c r="B18" s="139">
        <v>1066</v>
      </c>
      <c r="C18" s="140" t="s">
        <v>23</v>
      </c>
      <c r="D18" s="140" t="s">
        <v>123</v>
      </c>
      <c r="E18" s="140">
        <v>41568</v>
      </c>
      <c r="F18" s="141">
        <f t="shared" si="6"/>
        <v>2013</v>
      </c>
      <c r="G18" s="140">
        <v>43830</v>
      </c>
      <c r="H18" s="209" t="str">
        <f t="shared" si="7"/>
        <v>N</v>
      </c>
      <c r="I18" s="142" t="str">
        <f t="shared" si="0"/>
        <v>Correct</v>
      </c>
      <c r="J18" s="143" t="s">
        <v>132</v>
      </c>
      <c r="K18" s="209" t="str">
        <f t="shared" si="8"/>
        <v>N</v>
      </c>
      <c r="L18" s="142" t="str">
        <f t="shared" si="1"/>
        <v>Correct</v>
      </c>
      <c r="M18" s="143" t="s">
        <v>132</v>
      </c>
      <c r="N18" s="209" t="str">
        <f t="shared" si="9"/>
        <v>Y</v>
      </c>
      <c r="O18" s="142" t="str">
        <f t="shared" si="2"/>
        <v>Correct</v>
      </c>
      <c r="P18" s="143" t="s">
        <v>131</v>
      </c>
      <c r="Q18" s="209" t="str">
        <f t="shared" si="10"/>
        <v>N</v>
      </c>
      <c r="R18" s="142" t="str">
        <f t="shared" si="3"/>
        <v>Correct</v>
      </c>
      <c r="S18" s="143" t="s">
        <v>132</v>
      </c>
      <c r="T18" s="209" t="b">
        <f t="shared" si="11"/>
        <v>0</v>
      </c>
      <c r="U18" s="144" t="str">
        <f t="shared" si="4"/>
        <v>Correct</v>
      </c>
      <c r="V18" s="143" t="b">
        <v>0</v>
      </c>
      <c r="W18" s="209" t="b">
        <f t="shared" si="12"/>
        <v>0</v>
      </c>
      <c r="X18" s="144" t="str">
        <f t="shared" si="5"/>
        <v>Correct</v>
      </c>
      <c r="Y18" s="143" t="b">
        <v>0</v>
      </c>
    </row>
    <row r="19" spans="2:25" x14ac:dyDescent="0.25">
      <c r="B19" s="18">
        <v>2316</v>
      </c>
      <c r="C19" s="19" t="s">
        <v>24</v>
      </c>
      <c r="D19" s="19" t="s">
        <v>124</v>
      </c>
      <c r="E19" s="19">
        <v>42898</v>
      </c>
      <c r="F19" s="137">
        <f t="shared" si="6"/>
        <v>2017</v>
      </c>
      <c r="G19" s="19"/>
      <c r="H19" s="210" t="str">
        <f t="shared" si="7"/>
        <v>N</v>
      </c>
      <c r="I19" s="73" t="str">
        <f t="shared" si="0"/>
        <v>Correct</v>
      </c>
      <c r="J19" s="138" t="s">
        <v>132</v>
      </c>
      <c r="K19" s="210" t="str">
        <f t="shared" si="8"/>
        <v>N</v>
      </c>
      <c r="L19" s="73" t="str">
        <f t="shared" si="1"/>
        <v>Correct</v>
      </c>
      <c r="M19" s="138" t="s">
        <v>132</v>
      </c>
      <c r="N19" s="210" t="str">
        <f t="shared" si="9"/>
        <v>N</v>
      </c>
      <c r="O19" s="73" t="str">
        <f t="shared" si="2"/>
        <v>Correct</v>
      </c>
      <c r="P19" s="138" t="s">
        <v>132</v>
      </c>
      <c r="Q19" s="210" t="str">
        <f t="shared" si="10"/>
        <v>Y</v>
      </c>
      <c r="R19" s="73" t="str">
        <f t="shared" si="3"/>
        <v>Correct</v>
      </c>
      <c r="S19" s="138" t="s">
        <v>131</v>
      </c>
      <c r="T19" s="210" t="b">
        <f t="shared" si="11"/>
        <v>0</v>
      </c>
      <c r="U19" s="122" t="str">
        <f t="shared" si="4"/>
        <v>Correct</v>
      </c>
      <c r="V19" s="138" t="b">
        <v>0</v>
      </c>
      <c r="W19" s="210" t="b">
        <f t="shared" si="12"/>
        <v>0</v>
      </c>
      <c r="X19" s="122" t="str">
        <f t="shared" si="5"/>
        <v>Correct</v>
      </c>
      <c r="Y19" s="138" t="b">
        <v>0</v>
      </c>
    </row>
    <row r="20" spans="2:25" x14ac:dyDescent="0.25">
      <c r="B20" s="139">
        <v>3334</v>
      </c>
      <c r="C20" s="140" t="s">
        <v>25</v>
      </c>
      <c r="D20" s="140" t="s">
        <v>119</v>
      </c>
      <c r="E20" s="140">
        <v>41121</v>
      </c>
      <c r="F20" s="141">
        <f t="shared" si="6"/>
        <v>2012</v>
      </c>
      <c r="G20" s="140"/>
      <c r="H20" s="209" t="str">
        <f t="shared" si="7"/>
        <v>N</v>
      </c>
      <c r="I20" s="142" t="str">
        <f t="shared" si="0"/>
        <v>Correct</v>
      </c>
      <c r="J20" s="143" t="s">
        <v>132</v>
      </c>
      <c r="K20" s="209" t="str">
        <f t="shared" si="8"/>
        <v>N</v>
      </c>
      <c r="L20" s="142" t="str">
        <f t="shared" si="1"/>
        <v>Correct</v>
      </c>
      <c r="M20" s="143" t="s">
        <v>132</v>
      </c>
      <c r="N20" s="209" t="str">
        <f t="shared" si="9"/>
        <v>N</v>
      </c>
      <c r="O20" s="142" t="str">
        <f t="shared" si="2"/>
        <v>Correct</v>
      </c>
      <c r="P20" s="143" t="s">
        <v>132</v>
      </c>
      <c r="Q20" s="209" t="str">
        <f t="shared" si="10"/>
        <v>N</v>
      </c>
      <c r="R20" s="142" t="str">
        <f t="shared" si="3"/>
        <v>Correct</v>
      </c>
      <c r="S20" s="143" t="s">
        <v>132</v>
      </c>
      <c r="T20" s="209" t="b">
        <f t="shared" si="11"/>
        <v>0</v>
      </c>
      <c r="U20" s="144" t="str">
        <f t="shared" si="4"/>
        <v>Correct</v>
      </c>
      <c r="V20" s="143" t="b">
        <v>0</v>
      </c>
      <c r="W20" s="209" t="b">
        <f t="shared" si="12"/>
        <v>0</v>
      </c>
      <c r="X20" s="144" t="str">
        <f t="shared" si="5"/>
        <v>Correct</v>
      </c>
      <c r="Y20" s="143" t="b">
        <v>0</v>
      </c>
    </row>
    <row r="21" spans="2:25" x14ac:dyDescent="0.25">
      <c r="B21" s="18">
        <v>1084</v>
      </c>
      <c r="C21" s="19" t="s">
        <v>26</v>
      </c>
      <c r="D21" s="19" t="s">
        <v>124</v>
      </c>
      <c r="E21" s="19">
        <v>41638</v>
      </c>
      <c r="F21" s="137">
        <f t="shared" si="6"/>
        <v>2013</v>
      </c>
      <c r="G21" s="19">
        <v>41604</v>
      </c>
      <c r="H21" s="210" t="str">
        <f t="shared" si="7"/>
        <v>N</v>
      </c>
      <c r="I21" s="73" t="str">
        <f t="shared" si="0"/>
        <v>Correct</v>
      </c>
      <c r="J21" s="138" t="s">
        <v>132</v>
      </c>
      <c r="K21" s="210" t="str">
        <f t="shared" si="8"/>
        <v>N</v>
      </c>
      <c r="L21" s="73" t="str">
        <f t="shared" si="1"/>
        <v>Correct</v>
      </c>
      <c r="M21" s="138" t="s">
        <v>132</v>
      </c>
      <c r="N21" s="210" t="str">
        <f t="shared" si="9"/>
        <v>Y</v>
      </c>
      <c r="O21" s="73" t="str">
        <f t="shared" si="2"/>
        <v>Correct</v>
      </c>
      <c r="P21" s="138" t="s">
        <v>131</v>
      </c>
      <c r="Q21" s="210" t="str">
        <f t="shared" si="10"/>
        <v>N</v>
      </c>
      <c r="R21" s="73" t="str">
        <f t="shared" si="3"/>
        <v>Correct</v>
      </c>
      <c r="S21" s="138" t="s">
        <v>132</v>
      </c>
      <c r="T21" s="210" t="b">
        <f t="shared" si="11"/>
        <v>0</v>
      </c>
      <c r="U21" s="122" t="str">
        <f t="shared" si="4"/>
        <v>Correct</v>
      </c>
      <c r="V21" s="138" t="b">
        <v>0</v>
      </c>
      <c r="W21" s="210" t="b">
        <f t="shared" si="12"/>
        <v>0</v>
      </c>
      <c r="X21" s="122" t="str">
        <f t="shared" si="5"/>
        <v>Correct</v>
      </c>
      <c r="Y21" s="138" t="b">
        <v>0</v>
      </c>
    </row>
    <row r="22" spans="2:25" x14ac:dyDescent="0.25">
      <c r="B22" s="139">
        <v>2458</v>
      </c>
      <c r="C22" s="140" t="s">
        <v>27</v>
      </c>
      <c r="D22" s="140" t="s">
        <v>119</v>
      </c>
      <c r="E22" s="140">
        <v>41176</v>
      </c>
      <c r="F22" s="141">
        <f t="shared" si="6"/>
        <v>2012</v>
      </c>
      <c r="G22" s="140"/>
      <c r="H22" s="209" t="str">
        <f t="shared" si="7"/>
        <v>N</v>
      </c>
      <c r="I22" s="142" t="str">
        <f t="shared" si="0"/>
        <v>Correct</v>
      </c>
      <c r="J22" s="143" t="s">
        <v>132</v>
      </c>
      <c r="K22" s="209" t="str">
        <f t="shared" si="8"/>
        <v>N</v>
      </c>
      <c r="L22" s="142" t="str">
        <f t="shared" si="1"/>
        <v>Correct</v>
      </c>
      <c r="M22" s="143" t="s">
        <v>132</v>
      </c>
      <c r="N22" s="209" t="str">
        <f t="shared" si="9"/>
        <v>N</v>
      </c>
      <c r="O22" s="142" t="str">
        <f t="shared" si="2"/>
        <v>Correct</v>
      </c>
      <c r="P22" s="143" t="s">
        <v>132</v>
      </c>
      <c r="Q22" s="209" t="str">
        <f t="shared" si="10"/>
        <v>N</v>
      </c>
      <c r="R22" s="142" t="str">
        <f t="shared" si="3"/>
        <v>Correct</v>
      </c>
      <c r="S22" s="143" t="s">
        <v>132</v>
      </c>
      <c r="T22" s="209" t="b">
        <f t="shared" si="11"/>
        <v>0</v>
      </c>
      <c r="U22" s="144" t="str">
        <f t="shared" si="4"/>
        <v>Correct</v>
      </c>
      <c r="V22" s="143" t="b">
        <v>0</v>
      </c>
      <c r="W22" s="209" t="b">
        <f t="shared" si="12"/>
        <v>0</v>
      </c>
      <c r="X22" s="144" t="str">
        <f t="shared" si="5"/>
        <v>Correct</v>
      </c>
      <c r="Y22" s="143" t="b">
        <v>0</v>
      </c>
    </row>
    <row r="23" spans="2:25" x14ac:dyDescent="0.25">
      <c r="B23" s="18">
        <v>1495</v>
      </c>
      <c r="C23" s="19" t="s">
        <v>28</v>
      </c>
      <c r="D23" s="19" t="s">
        <v>117</v>
      </c>
      <c r="E23" s="19">
        <v>43466</v>
      </c>
      <c r="F23" s="137">
        <f t="shared" si="6"/>
        <v>2019</v>
      </c>
      <c r="G23" s="19">
        <v>43260</v>
      </c>
      <c r="H23" s="210" t="str">
        <f t="shared" si="7"/>
        <v>Y</v>
      </c>
      <c r="I23" s="73" t="str">
        <f t="shared" si="0"/>
        <v>Correct</v>
      </c>
      <c r="J23" s="138" t="s">
        <v>131</v>
      </c>
      <c r="K23" s="210" t="str">
        <f t="shared" si="8"/>
        <v>Y</v>
      </c>
      <c r="L23" s="73" t="str">
        <f t="shared" si="1"/>
        <v>Correct</v>
      </c>
      <c r="M23" s="138" t="s">
        <v>131</v>
      </c>
      <c r="N23" s="210" t="str">
        <f t="shared" si="9"/>
        <v>Y</v>
      </c>
      <c r="O23" s="73" t="str">
        <f t="shared" si="2"/>
        <v>Correct</v>
      </c>
      <c r="P23" s="138" t="s">
        <v>131</v>
      </c>
      <c r="Q23" s="210" t="str">
        <f t="shared" si="10"/>
        <v>Y</v>
      </c>
      <c r="R23" s="73" t="str">
        <f t="shared" si="3"/>
        <v>Correct</v>
      </c>
      <c r="S23" s="138" t="s">
        <v>131</v>
      </c>
      <c r="T23" s="210" t="b">
        <f t="shared" si="11"/>
        <v>1</v>
      </c>
      <c r="U23" s="122" t="str">
        <f t="shared" si="4"/>
        <v>Correct</v>
      </c>
      <c r="V23" s="138" t="b">
        <v>1</v>
      </c>
      <c r="W23" s="210" t="b">
        <f t="shared" si="12"/>
        <v>1</v>
      </c>
      <c r="X23" s="122" t="str">
        <f t="shared" si="5"/>
        <v>Correct</v>
      </c>
      <c r="Y23" s="138" t="b">
        <v>1</v>
      </c>
    </row>
    <row r="24" spans="2:25" x14ac:dyDescent="0.25">
      <c r="B24" s="139">
        <v>1131</v>
      </c>
      <c r="C24" s="140" t="s">
        <v>29</v>
      </c>
      <c r="D24" s="140" t="s">
        <v>119</v>
      </c>
      <c r="E24" s="140">
        <v>41120</v>
      </c>
      <c r="F24" s="141">
        <f t="shared" si="6"/>
        <v>2012</v>
      </c>
      <c r="G24" s="140">
        <v>41221</v>
      </c>
      <c r="H24" s="209" t="str">
        <f t="shared" si="7"/>
        <v>N</v>
      </c>
      <c r="I24" s="142" t="str">
        <f t="shared" si="0"/>
        <v>Correct</v>
      </c>
      <c r="J24" s="143" t="s">
        <v>132</v>
      </c>
      <c r="K24" s="209" t="str">
        <f t="shared" si="8"/>
        <v>N</v>
      </c>
      <c r="L24" s="142" t="str">
        <f t="shared" si="1"/>
        <v>Correct</v>
      </c>
      <c r="M24" s="143" t="s">
        <v>132</v>
      </c>
      <c r="N24" s="209" t="str">
        <f t="shared" si="9"/>
        <v>Y</v>
      </c>
      <c r="O24" s="142" t="str">
        <f t="shared" si="2"/>
        <v>Correct</v>
      </c>
      <c r="P24" s="143" t="s">
        <v>131</v>
      </c>
      <c r="Q24" s="209" t="str">
        <f t="shared" si="10"/>
        <v>N</v>
      </c>
      <c r="R24" s="142" t="str">
        <f t="shared" si="3"/>
        <v>Correct</v>
      </c>
      <c r="S24" s="143" t="s">
        <v>132</v>
      </c>
      <c r="T24" s="209" t="b">
        <f t="shared" si="11"/>
        <v>0</v>
      </c>
      <c r="U24" s="144" t="str">
        <f t="shared" si="4"/>
        <v>Correct</v>
      </c>
      <c r="V24" s="143" t="b">
        <v>0</v>
      </c>
      <c r="W24" s="209" t="b">
        <f t="shared" si="12"/>
        <v>0</v>
      </c>
      <c r="X24" s="144" t="str">
        <f t="shared" si="5"/>
        <v>Correct</v>
      </c>
      <c r="Y24" s="143" t="b">
        <v>0</v>
      </c>
    </row>
    <row r="25" spans="2:25" x14ac:dyDescent="0.25">
      <c r="B25" s="18">
        <v>2314</v>
      </c>
      <c r="C25" s="19" t="s">
        <v>30</v>
      </c>
      <c r="D25" s="19" t="s">
        <v>119</v>
      </c>
      <c r="E25" s="19">
        <v>42054</v>
      </c>
      <c r="F25" s="137">
        <f t="shared" si="6"/>
        <v>2015</v>
      </c>
      <c r="G25" s="19"/>
      <c r="H25" s="210" t="str">
        <f t="shared" si="7"/>
        <v>N</v>
      </c>
      <c r="I25" s="73" t="str">
        <f t="shared" si="0"/>
        <v>Correct</v>
      </c>
      <c r="J25" s="138" t="s">
        <v>132</v>
      </c>
      <c r="K25" s="210" t="str">
        <f t="shared" si="8"/>
        <v>N</v>
      </c>
      <c r="L25" s="73" t="str">
        <f t="shared" si="1"/>
        <v>Correct</v>
      </c>
      <c r="M25" s="138" t="s">
        <v>132</v>
      </c>
      <c r="N25" s="210" t="str">
        <f t="shared" si="9"/>
        <v>N</v>
      </c>
      <c r="O25" s="73" t="str">
        <f t="shared" si="2"/>
        <v>Correct</v>
      </c>
      <c r="P25" s="138" t="s">
        <v>132</v>
      </c>
      <c r="Q25" s="210" t="str">
        <f t="shared" si="10"/>
        <v>N</v>
      </c>
      <c r="R25" s="73" t="str">
        <f t="shared" si="3"/>
        <v>Correct</v>
      </c>
      <c r="S25" s="138" t="s">
        <v>132</v>
      </c>
      <c r="T25" s="210" t="b">
        <f t="shared" si="11"/>
        <v>0</v>
      </c>
      <c r="U25" s="122" t="str">
        <f t="shared" si="4"/>
        <v>Correct</v>
      </c>
      <c r="V25" s="138" t="b">
        <v>0</v>
      </c>
      <c r="W25" s="210" t="b">
        <f t="shared" si="12"/>
        <v>0</v>
      </c>
      <c r="X25" s="122" t="str">
        <f t="shared" si="5"/>
        <v>Correct</v>
      </c>
      <c r="Y25" s="138" t="b">
        <v>0</v>
      </c>
    </row>
    <row r="26" spans="2:25" x14ac:dyDescent="0.25">
      <c r="B26" s="139">
        <v>2304</v>
      </c>
      <c r="C26" s="140" t="s">
        <v>31</v>
      </c>
      <c r="D26" s="140" t="s">
        <v>117</v>
      </c>
      <c r="E26" s="140">
        <v>43025</v>
      </c>
      <c r="F26" s="141">
        <f t="shared" si="6"/>
        <v>2017</v>
      </c>
      <c r="G26" s="140"/>
      <c r="H26" s="209" t="str">
        <f t="shared" si="7"/>
        <v>Y</v>
      </c>
      <c r="I26" s="142" t="str">
        <f t="shared" si="0"/>
        <v>Correct</v>
      </c>
      <c r="J26" s="143" t="s">
        <v>131</v>
      </c>
      <c r="K26" s="209" t="str">
        <f t="shared" si="8"/>
        <v>N</v>
      </c>
      <c r="L26" s="142" t="str">
        <f t="shared" si="1"/>
        <v>Correct</v>
      </c>
      <c r="M26" s="143" t="s">
        <v>132</v>
      </c>
      <c r="N26" s="209" t="str">
        <f t="shared" si="9"/>
        <v>N</v>
      </c>
      <c r="O26" s="142" t="str">
        <f t="shared" si="2"/>
        <v>Correct</v>
      </c>
      <c r="P26" s="143" t="s">
        <v>132</v>
      </c>
      <c r="Q26" s="209" t="str">
        <f t="shared" si="10"/>
        <v>Y</v>
      </c>
      <c r="R26" s="142" t="str">
        <f t="shared" si="3"/>
        <v>Correct</v>
      </c>
      <c r="S26" s="143" t="s">
        <v>131</v>
      </c>
      <c r="T26" s="209" t="b">
        <f t="shared" si="11"/>
        <v>0</v>
      </c>
      <c r="U26" s="144" t="str">
        <f t="shared" si="4"/>
        <v>Correct</v>
      </c>
      <c r="V26" s="143" t="b">
        <v>0</v>
      </c>
      <c r="W26" s="209" t="b">
        <f t="shared" si="12"/>
        <v>1</v>
      </c>
      <c r="X26" s="144" t="str">
        <f t="shared" si="5"/>
        <v>Correct</v>
      </c>
      <c r="Y26" s="143" t="b">
        <v>1</v>
      </c>
    </row>
    <row r="27" spans="2:25" x14ac:dyDescent="0.25">
      <c r="B27" s="18">
        <v>3694</v>
      </c>
      <c r="C27" s="19" t="s">
        <v>32</v>
      </c>
      <c r="D27" s="19" t="s">
        <v>125</v>
      </c>
      <c r="E27" s="19">
        <v>43466</v>
      </c>
      <c r="F27" s="137">
        <f t="shared" si="6"/>
        <v>2019</v>
      </c>
      <c r="G27" s="19"/>
      <c r="H27" s="210" t="str">
        <f t="shared" si="7"/>
        <v>N</v>
      </c>
      <c r="I27" s="73" t="str">
        <f t="shared" si="0"/>
        <v>Correct</v>
      </c>
      <c r="J27" s="138" t="s">
        <v>132</v>
      </c>
      <c r="K27" s="210" t="str">
        <f t="shared" si="8"/>
        <v>Y</v>
      </c>
      <c r="L27" s="73" t="str">
        <f t="shared" si="1"/>
        <v>Correct</v>
      </c>
      <c r="M27" s="138" t="s">
        <v>131</v>
      </c>
      <c r="N27" s="210" t="str">
        <f t="shared" si="9"/>
        <v>N</v>
      </c>
      <c r="O27" s="73" t="str">
        <f t="shared" si="2"/>
        <v>Correct</v>
      </c>
      <c r="P27" s="138" t="s">
        <v>132</v>
      </c>
      <c r="Q27" s="210" t="str">
        <f t="shared" si="10"/>
        <v>Y</v>
      </c>
      <c r="R27" s="73" t="str">
        <f t="shared" si="3"/>
        <v>Correct</v>
      </c>
      <c r="S27" s="138" t="s">
        <v>131</v>
      </c>
      <c r="T27" s="210" t="b">
        <f t="shared" si="11"/>
        <v>0</v>
      </c>
      <c r="U27" s="122" t="str">
        <f t="shared" si="4"/>
        <v>Correct</v>
      </c>
      <c r="V27" s="138" t="b">
        <v>0</v>
      </c>
      <c r="W27" s="210" t="b">
        <f t="shared" si="12"/>
        <v>1</v>
      </c>
      <c r="X27" s="122" t="str">
        <f t="shared" si="5"/>
        <v>Correct</v>
      </c>
      <c r="Y27" s="138" t="b">
        <v>1</v>
      </c>
    </row>
    <row r="28" spans="2:25" x14ac:dyDescent="0.25">
      <c r="B28" s="139">
        <v>4522</v>
      </c>
      <c r="C28" s="140" t="s">
        <v>33</v>
      </c>
      <c r="D28" s="140" t="s">
        <v>124</v>
      </c>
      <c r="E28" s="140">
        <v>43466</v>
      </c>
      <c r="F28" s="141">
        <f t="shared" si="6"/>
        <v>2019</v>
      </c>
      <c r="G28" s="140">
        <v>42419</v>
      </c>
      <c r="H28" s="209" t="str">
        <f t="shared" si="7"/>
        <v>N</v>
      </c>
      <c r="I28" s="142" t="str">
        <f t="shared" si="0"/>
        <v>Correct</v>
      </c>
      <c r="J28" s="143" t="s">
        <v>132</v>
      </c>
      <c r="K28" s="209" t="str">
        <f t="shared" si="8"/>
        <v>Y</v>
      </c>
      <c r="L28" s="142" t="str">
        <f t="shared" si="1"/>
        <v>Correct</v>
      </c>
      <c r="M28" s="143" t="s">
        <v>131</v>
      </c>
      <c r="N28" s="209" t="str">
        <f t="shared" si="9"/>
        <v>Y</v>
      </c>
      <c r="O28" s="142" t="str">
        <f t="shared" si="2"/>
        <v>Correct</v>
      </c>
      <c r="P28" s="143" t="s">
        <v>131</v>
      </c>
      <c r="Q28" s="209" t="str">
        <f t="shared" si="10"/>
        <v>Y</v>
      </c>
      <c r="R28" s="142" t="str">
        <f t="shared" si="3"/>
        <v>Correct</v>
      </c>
      <c r="S28" s="143" t="s">
        <v>131</v>
      </c>
      <c r="T28" s="209" t="b">
        <f t="shared" si="11"/>
        <v>0</v>
      </c>
      <c r="U28" s="144" t="str">
        <f t="shared" si="4"/>
        <v>Correct</v>
      </c>
      <c r="V28" s="143" t="b">
        <v>0</v>
      </c>
      <c r="W28" s="209" t="b">
        <f t="shared" si="12"/>
        <v>1</v>
      </c>
      <c r="X28" s="144" t="str">
        <f t="shared" si="5"/>
        <v>Correct</v>
      </c>
      <c r="Y28" s="143" t="b">
        <v>1</v>
      </c>
    </row>
    <row r="29" spans="2:25" x14ac:dyDescent="0.25">
      <c r="B29" s="145">
        <v>1198</v>
      </c>
      <c r="C29" s="146" t="s">
        <v>34</v>
      </c>
      <c r="D29" s="146" t="s">
        <v>117</v>
      </c>
      <c r="E29" s="146">
        <v>41905</v>
      </c>
      <c r="F29" s="147">
        <f t="shared" si="6"/>
        <v>2014</v>
      </c>
      <c r="G29" s="146">
        <v>42532</v>
      </c>
      <c r="H29" s="210" t="str">
        <f t="shared" si="7"/>
        <v>Y</v>
      </c>
      <c r="I29" s="148" t="str">
        <f t="shared" si="0"/>
        <v>Correct</v>
      </c>
      <c r="J29" s="149" t="s">
        <v>131</v>
      </c>
      <c r="K29" s="210" t="str">
        <f t="shared" si="8"/>
        <v>N</v>
      </c>
      <c r="L29" s="148" t="str">
        <f t="shared" si="1"/>
        <v>Correct</v>
      </c>
      <c r="M29" s="149" t="s">
        <v>132</v>
      </c>
      <c r="N29" s="210" t="str">
        <f t="shared" si="9"/>
        <v>Y</v>
      </c>
      <c r="O29" s="148" t="str">
        <f t="shared" si="2"/>
        <v>Correct</v>
      </c>
      <c r="P29" s="149" t="s">
        <v>131</v>
      </c>
      <c r="Q29" s="210" t="str">
        <f t="shared" si="10"/>
        <v>N</v>
      </c>
      <c r="R29" s="148" t="str">
        <f t="shared" si="3"/>
        <v>Correct</v>
      </c>
      <c r="S29" s="149" t="s">
        <v>132</v>
      </c>
      <c r="T29" s="210" t="b">
        <f t="shared" si="11"/>
        <v>0</v>
      </c>
      <c r="U29" s="150" t="str">
        <f t="shared" si="4"/>
        <v>Correct</v>
      </c>
      <c r="V29" s="149" t="b">
        <v>0</v>
      </c>
      <c r="W29" s="210" t="b">
        <f t="shared" si="12"/>
        <v>1</v>
      </c>
      <c r="X29" s="150" t="str">
        <f t="shared" si="5"/>
        <v>Correct</v>
      </c>
      <c r="Y29" s="149" t="b">
        <v>1</v>
      </c>
    </row>
  </sheetData>
  <conditionalFormatting sqref="B10:Y29">
    <cfRule type="cellIs" dxfId="8" priority="2" operator="equal">
      <formula>Rng_Lkp_AnswerStatus_Bad</formula>
    </cfRule>
    <cfRule type="cellIs" dxfId="7" priority="3" operator="equal">
      <formula>Rng_Lkp_AnswerStatus_Good</formula>
    </cfRule>
  </conditionalFormatting>
  <conditionalFormatting sqref="B7:B8 I8 L8 O8 R8 U8 X8">
    <cfRule type="colorScale" priority="1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pageMargins left="0.7" right="0.7" top="0.75" bottom="0.75" header="0.3" footer="0.3"/>
  <pageSetup paperSize="121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Overview</vt:lpstr>
      <vt:lpstr>A1) Date &amp; Time Functions</vt:lpstr>
      <vt:lpstr>A1) Date &amp; Time Functions ANS</vt:lpstr>
      <vt:lpstr>A2) Text Functions</vt:lpstr>
      <vt:lpstr>A2) Text Functions ANS</vt:lpstr>
      <vt:lpstr>A3) Math Functions</vt:lpstr>
      <vt:lpstr>A3) Math Functions ANS</vt:lpstr>
      <vt:lpstr>B4) Logical Functions</vt:lpstr>
      <vt:lpstr>B4) Logical Functions ANS</vt:lpstr>
      <vt:lpstr>B5) Lookup Functions</vt:lpstr>
      <vt:lpstr>B5) Lookup Functions ANS</vt:lpstr>
      <vt:lpstr>Lookup Values</vt:lpstr>
      <vt:lpstr>Rng_Lkp_AnswerStatus_Bad</vt:lpstr>
      <vt:lpstr>Rng_Lkp_AnswerStatus_Good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 Aviv</dc:creator>
  <cp:lastModifiedBy>Shir Aviv</cp:lastModifiedBy>
  <dcterms:created xsi:type="dcterms:W3CDTF">2014-01-07T16:50:54Z</dcterms:created>
  <dcterms:modified xsi:type="dcterms:W3CDTF">2020-11-24T16:23:13Z</dcterms:modified>
</cp:coreProperties>
</file>