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12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Documents\00Jobs\Corporate Training\Active Clients\Anbau\Specific Classes\2023_03 Excel 6 Modules\Training Materials\Resources - Main\"/>
    </mc:Choice>
  </mc:AlternateContent>
  <xr:revisionPtr revIDLastSave="0" documentId="13_ncr:1_{844EEB68-4BE9-4CEF-A0CC-6E9F85C7CD90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Overview" sheetId="5" r:id="rId1"/>
    <sheet name="REF 1) Table" sheetId="64" r:id="rId2"/>
    <sheet name="REF 2) Named Range" sheetId="65" r:id="rId3"/>
    <sheet name="REF 3) Data Validation" sheetId="66" r:id="rId4"/>
    <sheet name="A1) Table" sheetId="75" r:id="rId5"/>
    <sheet name="A2) Named Range" sheetId="76" r:id="rId6"/>
    <sheet name="A3) Data Validation" sheetId="77" r:id="rId7"/>
    <sheet name="BONUS 1) Table Range Validation" sheetId="78" r:id="rId8"/>
    <sheet name="REF 4) Dynamic Dropdown List" sheetId="67" r:id="rId9"/>
    <sheet name="REF 5) Password Protection" sheetId="68" r:id="rId10"/>
    <sheet name="B4) Dynamic Dropdown List" sheetId="81" r:id="rId11"/>
    <sheet name="B4) Dynamic Dropdown List ANS" sheetId="80" state="hidden" r:id="rId12"/>
    <sheet name="B5) Password File" sheetId="82" r:id="rId13"/>
    <sheet name="B6) Password Workbook" sheetId="83" r:id="rId14"/>
    <sheet name="B7) Password Sheet" sheetId="84" r:id="rId15"/>
    <sheet name="B8) Grouping &amp; Hiding Columns" sheetId="85" r:id="rId16"/>
    <sheet name="BONUS 2) Apply Learnings" sheetId="86" r:id="rId17"/>
    <sheet name="Lookup Values" sheetId="36" state="hidden" r:id="rId18"/>
  </sheets>
  <definedNames>
    <definedName name="Rng_B4_ANS_BA">Tbl_B4_ANS_BA[BA]</definedName>
    <definedName name="Rng_B4_ANS_BR">Tbl_B4_ANS_BR[BR]</definedName>
    <definedName name="Rng_B4_ANS_Status">Tbl_B4_ANS_Status[Status]</definedName>
    <definedName name="Rng_B4_ANS_UnitType">Tbl_B4_ANS_UnitType[Unit Type]</definedName>
    <definedName name="Rng_Bonus_01_Example_AttorneyFee">'BONUS 1) Table Range Validation'!$D$6</definedName>
    <definedName name="Rng_Bonus_01_Example_BrokerFee">'BONUS 1) Table Range Validation'!$D$5</definedName>
    <definedName name="Rng_Lkp_AnswerStatus_Bad">'Lookup Values'!$A$3</definedName>
    <definedName name="Rng_Lkp_AnswerStatus_Good">'Lookup Values'!$A$2</definedName>
    <definedName name="Rng_Lkp_YN">Tbl_Lkp_YN[YesNo]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85" l="1"/>
  <c r="R11" i="85"/>
  <c r="S11" i="85"/>
  <c r="T11" i="85"/>
  <c r="U11" i="85"/>
  <c r="V11" i="85"/>
  <c r="W11" i="85"/>
  <c r="X11" i="85"/>
  <c r="Y11" i="85"/>
  <c r="AA11" i="85"/>
  <c r="AC11" i="85"/>
  <c r="AD11" i="85"/>
  <c r="AE11" i="85"/>
  <c r="AA10" i="85"/>
  <c r="AC10" i="85"/>
  <c r="AE10" i="85"/>
  <c r="AD10" i="85"/>
  <c r="Y10" i="85"/>
  <c r="U10" i="85"/>
  <c r="V10" i="85"/>
  <c r="W10" i="85"/>
  <c r="X10" i="85"/>
  <c r="R10" i="85"/>
  <c r="T10" i="85"/>
  <c r="S10" i="85"/>
  <c r="K10" i="85"/>
  <c r="AA9" i="85"/>
  <c r="AC9" i="85"/>
  <c r="AE9" i="85"/>
  <c r="AD9" i="85"/>
  <c r="Y9" i="85"/>
  <c r="U9" i="85"/>
  <c r="V9" i="85"/>
  <c r="W9" i="85"/>
  <c r="X9" i="85"/>
  <c r="R9" i="85"/>
  <c r="T9" i="85"/>
  <c r="S9" i="85"/>
  <c r="K9" i="85"/>
  <c r="AA8" i="85"/>
  <c r="AC8" i="85"/>
  <c r="AE8" i="85"/>
  <c r="AD8" i="85"/>
  <c r="Y8" i="85"/>
  <c r="U8" i="85"/>
  <c r="V8" i="85"/>
  <c r="W8" i="85"/>
  <c r="X8" i="85"/>
  <c r="R8" i="85"/>
  <c r="T8" i="85"/>
  <c r="S8" i="85"/>
  <c r="K8" i="85"/>
  <c r="AA7" i="85"/>
  <c r="AC7" i="85"/>
  <c r="AE7" i="85"/>
  <c r="AD7" i="85"/>
  <c r="Y7" i="85"/>
  <c r="U7" i="85"/>
  <c r="V7" i="85"/>
  <c r="W7" i="85"/>
  <c r="X7" i="85"/>
  <c r="R7" i="85"/>
  <c r="T7" i="85"/>
  <c r="S7" i="85"/>
  <c r="K7" i="85"/>
  <c r="AA6" i="85"/>
  <c r="AC6" i="85"/>
  <c r="AE6" i="85"/>
  <c r="AD6" i="85"/>
  <c r="Y6" i="85"/>
  <c r="U6" i="85"/>
  <c r="V6" i="85"/>
  <c r="W6" i="85"/>
  <c r="X6" i="85"/>
  <c r="R6" i="85"/>
  <c r="T6" i="85"/>
  <c r="S6" i="85"/>
  <c r="K6" i="85"/>
  <c r="AA5" i="85"/>
  <c r="AC5" i="85"/>
  <c r="AE5" i="85"/>
  <c r="AD5" i="85"/>
  <c r="Y5" i="85"/>
  <c r="U5" i="85"/>
  <c r="V5" i="85"/>
  <c r="W5" i="85"/>
  <c r="X5" i="85"/>
  <c r="R5" i="85"/>
  <c r="T5" i="85"/>
  <c r="S5" i="85"/>
  <c r="K5" i="85"/>
  <c r="AZ11" i="85"/>
  <c r="BA11" i="85"/>
  <c r="BB11" i="85"/>
  <c r="AW11" i="85"/>
  <c r="AZ10" i="85"/>
  <c r="BA10" i="85"/>
  <c r="BB10" i="85"/>
  <c r="AW10" i="85"/>
  <c r="AZ9" i="85"/>
  <c r="BA9" i="85"/>
  <c r="BB9" i="85"/>
  <c r="AW9" i="85"/>
  <c r="AZ8" i="85"/>
  <c r="BA8" i="85"/>
  <c r="BB8" i="85"/>
  <c r="AW8" i="85"/>
  <c r="AZ7" i="85"/>
  <c r="BA7" i="85"/>
  <c r="BB7" i="85"/>
  <c r="AW7" i="85"/>
  <c r="AZ6" i="85"/>
  <c r="BA6" i="85"/>
  <c r="BB6" i="85"/>
  <c r="AW6" i="85"/>
  <c r="AZ5" i="85"/>
  <c r="BA5" i="85"/>
  <c r="BB5" i="85"/>
  <c r="AW5" i="85"/>
  <c r="BF11" i="85"/>
  <c r="BH11" i="85"/>
  <c r="BJ11" i="85"/>
  <c r="BI11" i="85"/>
  <c r="BD11" i="85"/>
  <c r="BC11" i="85"/>
  <c r="AY11" i="85"/>
  <c r="AX11" i="85"/>
  <c r="AP11" i="85"/>
  <c r="BF10" i="85"/>
  <c r="BH10" i="85"/>
  <c r="BJ10" i="85"/>
  <c r="BI10" i="85"/>
  <c r="BD10" i="85"/>
  <c r="BC10" i="85"/>
  <c r="AY10" i="85"/>
  <c r="AX10" i="85"/>
  <c r="AP10" i="85"/>
  <c r="BF9" i="85"/>
  <c r="BH9" i="85"/>
  <c r="BJ9" i="85"/>
  <c r="BI9" i="85"/>
  <c r="BD9" i="85"/>
  <c r="BC9" i="85"/>
  <c r="AY9" i="85"/>
  <c r="AX9" i="85"/>
  <c r="AP9" i="85"/>
  <c r="BF8" i="85"/>
  <c r="BH8" i="85"/>
  <c r="BJ8" i="85"/>
  <c r="BI8" i="85"/>
  <c r="BD8" i="85"/>
  <c r="BC8" i="85"/>
  <c r="AY8" i="85"/>
  <c r="AX8" i="85"/>
  <c r="AP8" i="85"/>
  <c r="BF7" i="85"/>
  <c r="BH7" i="85"/>
  <c r="BJ7" i="85"/>
  <c r="BI7" i="85"/>
  <c r="BD7" i="85"/>
  <c r="BC7" i="85"/>
  <c r="AY7" i="85"/>
  <c r="AX7" i="85"/>
  <c r="AP7" i="85"/>
  <c r="BF6" i="85"/>
  <c r="BH6" i="85"/>
  <c r="BJ6" i="85"/>
  <c r="BI6" i="85"/>
  <c r="BD6" i="85"/>
  <c r="BC6" i="85"/>
  <c r="AY6" i="85"/>
  <c r="AX6" i="85"/>
  <c r="AP6" i="85"/>
  <c r="BF5" i="85"/>
  <c r="BH5" i="85"/>
  <c r="BJ5" i="85"/>
  <c r="BI5" i="85"/>
  <c r="BD5" i="85"/>
  <c r="BC5" i="85"/>
  <c r="AY5" i="85"/>
  <c r="AX5" i="85"/>
  <c r="AP5" i="85"/>
  <c r="Q11" i="78"/>
  <c r="R11" i="78"/>
  <c r="Q12" i="78"/>
  <c r="R12" i="78"/>
  <c r="Q13" i="78"/>
  <c r="R13" i="78"/>
  <c r="Q14" i="78"/>
  <c r="R14" i="78"/>
  <c r="Q15" i="78"/>
  <c r="R15" i="78"/>
  <c r="R16" i="78"/>
  <c r="Q16" i="78"/>
  <c r="P16" i="78"/>
  <c r="S5" i="75"/>
  <c r="S6" i="75"/>
  <c r="S7" i="75"/>
  <c r="S8" i="75"/>
  <c r="S9" i="75"/>
  <c r="S10" i="75"/>
  <c r="S11" i="75"/>
  <c r="S12" i="75"/>
  <c r="S13" i="75"/>
  <c r="S14" i="75"/>
  <c r="S15" i="75"/>
  <c r="S16" i="75"/>
  <c r="S17" i="75"/>
  <c r="R17" i="75"/>
</calcChain>
</file>

<file path=xl/sharedStrings.xml><?xml version="1.0" encoding="utf-8"?>
<sst xmlns="http://schemas.openxmlformats.org/spreadsheetml/2006/main" count="559" uniqueCount="275">
  <si>
    <t>Answer Status</t>
  </si>
  <si>
    <t>Correct</t>
  </si>
  <si>
    <t>Wrong</t>
  </si>
  <si>
    <t>Y</t>
  </si>
  <si>
    <t>N</t>
  </si>
  <si>
    <t>ID</t>
  </si>
  <si>
    <t>YesNo</t>
  </si>
  <si>
    <t>Anbau Excel Team Training</t>
  </si>
  <si>
    <t>Tables</t>
  </si>
  <si>
    <t>Named Ranges</t>
  </si>
  <si>
    <t>Data Validation</t>
  </si>
  <si>
    <t>Dynamic Dropdown Lists</t>
  </si>
  <si>
    <t>Password Protection</t>
  </si>
  <si>
    <t>Grouping &amp; Hiding Columns</t>
  </si>
  <si>
    <t>Topics at a Glance:</t>
  </si>
  <si>
    <t>Module 6 - Recording &amp; Protecting Data</t>
  </si>
  <si>
    <t>5 Steps to Create a Table</t>
  </si>
  <si>
    <t>5 Steps to Create a Named Range</t>
  </si>
  <si>
    <t>5 Benefits of an Excel Table Vs. a Normal Range</t>
  </si>
  <si>
    <t>5 Benefits of Named Ranges vs. Normal Range</t>
  </si>
  <si>
    <r>
      <rPr>
        <b/>
        <u/>
        <sz val="13"/>
        <color rgb="FF636568"/>
        <rFont val="Calibri"/>
        <family val="2"/>
      </rPr>
      <t>N</t>
    </r>
    <r>
      <rPr>
        <sz val="13"/>
        <color rgb="FF636568"/>
        <rFont val="Calibri"/>
        <family val="2"/>
      </rPr>
      <t>ame Table.</t>
    </r>
  </si>
  <si>
    <r>
      <rPr>
        <b/>
        <u/>
        <sz val="13"/>
        <color rgb="FF636568"/>
        <rFont val="Calibri"/>
        <family val="2"/>
      </rPr>
      <t>F</t>
    </r>
    <r>
      <rPr>
        <sz val="13"/>
        <color rgb="FF636568"/>
        <rFont val="Calibri"/>
        <family val="2"/>
      </rPr>
      <t>ormat Table.</t>
    </r>
  </si>
  <si>
    <r>
      <rPr>
        <b/>
        <u/>
        <sz val="13"/>
        <color rgb="FF636568"/>
        <rFont val="Calibri"/>
        <family val="2"/>
      </rPr>
      <t>S</t>
    </r>
    <r>
      <rPr>
        <sz val="13"/>
        <color rgb="FF636568"/>
        <rFont val="Calibri"/>
        <family val="2"/>
      </rPr>
      <t>elect cell(s).</t>
    </r>
  </si>
  <si>
    <r>
      <rPr>
        <b/>
        <u/>
        <sz val="13"/>
        <color rgb="FF636568"/>
        <rFont val="Calibri"/>
        <family val="2"/>
      </rPr>
      <t>N</t>
    </r>
    <r>
      <rPr>
        <sz val="13"/>
        <color rgb="FF636568"/>
        <rFont val="Calibri"/>
        <family val="2"/>
      </rPr>
      <t>ame Manager (CTRL + F3).</t>
    </r>
  </si>
  <si>
    <r>
      <rPr>
        <b/>
        <u/>
        <sz val="13"/>
        <color rgb="FF636568"/>
        <rFont val="Calibri"/>
        <family val="2"/>
      </rPr>
      <t>A</t>
    </r>
    <r>
      <rPr>
        <sz val="13"/>
        <color rgb="FF636568"/>
        <rFont val="Calibri"/>
        <family val="2"/>
      </rPr>
      <t>dd a "New" name (follow same conventions/best practices of naming tables).</t>
    </r>
  </si>
  <si>
    <r>
      <rPr>
        <b/>
        <u/>
        <sz val="13"/>
        <color rgb="FF636568"/>
        <rFont val="Calibri"/>
        <family val="2"/>
      </rPr>
      <t>C</t>
    </r>
    <r>
      <rPr>
        <sz val="13"/>
        <color rgb="FF636568"/>
        <rFont val="Calibri"/>
        <family val="2"/>
      </rPr>
      <t>lose Name Manager.</t>
    </r>
  </si>
  <si>
    <r>
      <rPr>
        <b/>
        <u/>
        <sz val="13"/>
        <color rgb="FF636568"/>
        <rFont val="Calibri"/>
        <family val="2"/>
      </rPr>
      <t>K</t>
    </r>
    <r>
      <rPr>
        <sz val="13"/>
        <color rgb="FF636568"/>
        <rFont val="Calibri"/>
        <family val="2"/>
      </rPr>
      <t>eep leveraging Named Range.</t>
    </r>
  </si>
  <si>
    <r>
      <rPr>
        <b/>
        <sz val="13"/>
        <color rgb="FF636568"/>
        <rFont val="Calibri"/>
        <family val="2"/>
      </rPr>
      <t>Better VBA &amp; Macros.</t>
    </r>
    <r>
      <rPr>
        <sz val="13"/>
        <color rgb="FF636568"/>
        <rFont val="Calibri"/>
        <family val="2"/>
      </rPr>
      <t xml:space="preserve"> Named Ranges make referencing data in VBA (Visual Basic for Applications) A LOT easier, more dynamic, and highly scalable.</t>
    </r>
  </si>
  <si>
    <t>referenced throughout your workbook (also, when typing the name of the range in a formula, the named range appears and you can autocomplete with the TAB key).</t>
  </si>
  <si>
    <t>from the dropdown list.</t>
  </si>
  <si>
    <r>
      <rPr>
        <b/>
        <sz val="13"/>
        <color rgb="FF636568"/>
        <rFont val="Calibri"/>
        <family val="2"/>
      </rPr>
      <t>Dynamic Dropdown Lists.</t>
    </r>
    <r>
      <rPr>
        <sz val="13"/>
        <color rgb="FF636568"/>
        <rFont val="Calibri"/>
        <family val="2"/>
      </rPr>
      <t xml:space="preserve"> Using a Named Range within a Table ensures that newly added values to the table are automatically included in the available choices</t>
    </r>
  </si>
  <si>
    <t>This is perfect for use in formulas as well as creating dynamic charts.</t>
  </si>
  <si>
    <t>5 Steps to Create Data Validation</t>
  </si>
  <si>
    <r>
      <rPr>
        <b/>
        <u/>
        <sz val="13"/>
        <color rgb="FF636568"/>
        <rFont val="Calibri"/>
        <family val="2"/>
      </rPr>
      <t>D</t>
    </r>
    <r>
      <rPr>
        <sz val="13"/>
        <color rgb="FF636568"/>
        <rFont val="Calibri"/>
        <family val="2"/>
      </rPr>
      <t>ata Validation (ALT + A + V + V).</t>
    </r>
  </si>
  <si>
    <r>
      <rPr>
        <b/>
        <u/>
        <sz val="13"/>
        <color rgb="FF636568"/>
        <rFont val="Calibri"/>
        <family val="2"/>
      </rPr>
      <t>C</t>
    </r>
    <r>
      <rPr>
        <sz val="13"/>
        <color rgb="FF636568"/>
        <rFont val="Calibri"/>
        <family val="2"/>
      </rPr>
      <t>hoose validation criteria.</t>
    </r>
  </si>
  <si>
    <r>
      <rPr>
        <b/>
        <u/>
        <sz val="13"/>
        <color rgb="FF636568"/>
        <rFont val="Calibri"/>
        <family val="2"/>
      </rPr>
      <t>E</t>
    </r>
    <r>
      <rPr>
        <sz val="13"/>
        <color rgb="FF636568"/>
        <rFont val="Calibri"/>
        <family val="2"/>
      </rPr>
      <t>rror Alert custom message.</t>
    </r>
  </si>
  <si>
    <r>
      <rPr>
        <b/>
        <u/>
        <sz val="13"/>
        <color rgb="FF636568"/>
        <rFont val="Calibri"/>
        <family val="2"/>
      </rPr>
      <t>O</t>
    </r>
    <r>
      <rPr>
        <sz val="13"/>
        <color rgb="FF636568"/>
        <rFont val="Calibri"/>
        <family val="2"/>
      </rPr>
      <t>K button and leverage Data Validation.</t>
    </r>
  </si>
  <si>
    <t>REFERENCE 3) Data Validation</t>
  </si>
  <si>
    <t>For step 3, choose a validation criteria of "List".</t>
  </si>
  <si>
    <t>4a)</t>
  </si>
  <si>
    <t>4b)</t>
  </si>
  <si>
    <r>
      <rPr>
        <b/>
        <u/>
        <sz val="13"/>
        <color rgb="FF636568"/>
        <rFont val="Calibri"/>
        <family val="2"/>
      </rPr>
      <t>I</t>
    </r>
    <r>
      <rPr>
        <b/>
        <sz val="13"/>
        <color rgb="FF636568"/>
        <rFont val="Calibri"/>
        <family val="2"/>
      </rPr>
      <t>dentify.</t>
    </r>
    <r>
      <rPr>
        <sz val="13"/>
        <color rgb="FF636568"/>
        <rFont val="Calibri"/>
        <family val="2"/>
      </rPr>
      <t xml:space="preserve"> Choose the dropdown list values.</t>
    </r>
  </si>
  <si>
    <t>5 Steps to Create a Dynamic Dropdown List</t>
  </si>
  <si>
    <r>
      <rPr>
        <b/>
        <u/>
        <sz val="13"/>
        <color rgb="FF636568"/>
        <rFont val="Calibri"/>
        <family val="2"/>
      </rPr>
      <t>L</t>
    </r>
    <r>
      <rPr>
        <b/>
        <sz val="13"/>
        <color rgb="FF636568"/>
        <rFont val="Calibri"/>
        <family val="2"/>
      </rPr>
      <t>everage.</t>
    </r>
    <r>
      <rPr>
        <sz val="13"/>
        <color rgb="FF636568"/>
        <rFont val="Calibri"/>
        <family val="2"/>
      </rPr>
      <t xml:space="preserve"> Reap the benefits of the Dynamic Dropdown List.</t>
    </r>
  </si>
  <si>
    <r>
      <rPr>
        <b/>
        <u/>
        <sz val="13"/>
        <color rgb="FF636568"/>
        <rFont val="Calibri"/>
        <family val="2"/>
      </rPr>
      <t>T</t>
    </r>
    <r>
      <rPr>
        <b/>
        <sz val="13"/>
        <color rgb="FF636568"/>
        <rFont val="Calibri"/>
        <family val="2"/>
      </rPr>
      <t>able.</t>
    </r>
    <r>
      <rPr>
        <sz val="13"/>
        <color rgb="FF636568"/>
        <rFont val="Calibri"/>
        <family val="2"/>
      </rPr>
      <t xml:space="preserve"> Create a Table for the dropdown list values by following the 5 steps of creating a Table (</t>
    </r>
    <r>
      <rPr>
        <b/>
        <i/>
        <sz val="13"/>
        <color rgb="FF636568"/>
        <rFont val="Calibri"/>
        <family val="2"/>
      </rPr>
      <t>PS NFL</t>
    </r>
    <r>
      <rPr>
        <sz val="13"/>
        <color rgb="FF636568"/>
        <rFont val="Calibri"/>
        <family val="2"/>
      </rPr>
      <t>).</t>
    </r>
  </si>
  <si>
    <r>
      <rPr>
        <b/>
        <u/>
        <sz val="13"/>
        <color rgb="FF636568"/>
        <rFont val="Calibri"/>
        <family val="2"/>
      </rPr>
      <t>N</t>
    </r>
    <r>
      <rPr>
        <b/>
        <sz val="13"/>
        <color rgb="FF636568"/>
        <rFont val="Calibri"/>
        <family val="2"/>
      </rPr>
      <t>amed Range</t>
    </r>
    <r>
      <rPr>
        <sz val="13"/>
        <color rgb="FF636568"/>
        <rFont val="Calibri"/>
        <family val="2"/>
      </rPr>
      <t>. Create a Named Range for the dropdown list values by following the 5 steps of creating a Named Range (</t>
    </r>
    <r>
      <rPr>
        <b/>
        <i/>
        <sz val="13"/>
        <color rgb="FF636568"/>
        <rFont val="Calibri"/>
        <family val="2"/>
      </rPr>
      <t>SNACK</t>
    </r>
    <r>
      <rPr>
        <sz val="13"/>
        <color rgb="FF636568"/>
        <rFont val="Calibri"/>
        <family val="2"/>
      </rPr>
      <t>).</t>
    </r>
  </si>
  <si>
    <r>
      <rPr>
        <b/>
        <u/>
        <sz val="13"/>
        <color rgb="FF636568"/>
        <rFont val="Calibri"/>
        <family val="2"/>
      </rPr>
      <t>D</t>
    </r>
    <r>
      <rPr>
        <b/>
        <sz val="13"/>
        <color rgb="FF636568"/>
        <rFont val="Calibri"/>
        <family val="2"/>
      </rPr>
      <t>ata Validation</t>
    </r>
    <r>
      <rPr>
        <sz val="13"/>
        <color rgb="FF636568"/>
        <rFont val="Calibri"/>
        <family val="2"/>
      </rPr>
      <t>. Create Data Validation by following the 5 steps of creating Data Validation (</t>
    </r>
    <r>
      <rPr>
        <b/>
        <i/>
        <sz val="13"/>
        <color rgb="FF636568"/>
        <rFont val="Calibri"/>
        <family val="2"/>
      </rPr>
      <t>SD CEO</t>
    </r>
    <r>
      <rPr>
        <sz val="13"/>
        <color rgb="FF636568"/>
        <rFont val="Calibri"/>
        <family val="2"/>
      </rPr>
      <t>).</t>
    </r>
  </si>
  <si>
    <r>
      <rPr>
        <b/>
        <i/>
        <sz val="13"/>
        <color rgb="FF636568"/>
        <rFont val="Calibri"/>
        <family val="2"/>
      </rPr>
      <t>Memory Trick:</t>
    </r>
    <r>
      <rPr>
        <i/>
        <sz val="13"/>
        <color rgb="FF636568"/>
        <rFont val="Calibri"/>
        <family val="2"/>
      </rPr>
      <t xml:space="preserve"> "</t>
    </r>
    <r>
      <rPr>
        <b/>
        <i/>
        <u/>
        <sz val="13"/>
        <color rgb="FF636568"/>
        <rFont val="Calibri"/>
        <family val="2"/>
      </rPr>
      <t>SD</t>
    </r>
    <r>
      <rPr>
        <b/>
        <i/>
        <sz val="13"/>
        <color rgb="FF636568"/>
        <rFont val="Calibri"/>
        <family val="2"/>
      </rPr>
      <t xml:space="preserve"> </t>
    </r>
    <r>
      <rPr>
        <b/>
        <i/>
        <u/>
        <sz val="13"/>
        <color rgb="FF636568"/>
        <rFont val="Calibri"/>
        <family val="2"/>
      </rPr>
      <t>CEO</t>
    </r>
    <r>
      <rPr>
        <i/>
        <sz val="13"/>
        <color rgb="FF636568"/>
        <rFont val="Calibri"/>
        <family val="2"/>
      </rPr>
      <t>" as in "Standard Definition Chief Executive Officer."</t>
    </r>
  </si>
  <si>
    <r>
      <rPr>
        <b/>
        <i/>
        <sz val="13"/>
        <color rgb="FF636568"/>
        <rFont val="Calibri"/>
        <family val="2"/>
      </rPr>
      <t>Memory Trick:</t>
    </r>
    <r>
      <rPr>
        <i/>
        <sz val="13"/>
        <color rgb="FF636568"/>
        <rFont val="Calibri"/>
        <family val="2"/>
      </rPr>
      <t xml:space="preserve"> "</t>
    </r>
    <r>
      <rPr>
        <b/>
        <i/>
        <u/>
        <sz val="13"/>
        <color rgb="FF636568"/>
        <rFont val="Calibri"/>
        <family val="2"/>
      </rPr>
      <t>SNACK</t>
    </r>
    <r>
      <rPr>
        <i/>
        <sz val="13"/>
        <color rgb="FF636568"/>
        <rFont val="Calibri"/>
        <family val="2"/>
      </rPr>
      <t>" as in "grab yourself a snack before dinner."</t>
    </r>
  </si>
  <si>
    <r>
      <rPr>
        <b/>
        <i/>
        <sz val="13"/>
        <color rgb="FF636568"/>
        <rFont val="Calibri"/>
        <family val="2"/>
      </rPr>
      <t>Memory Trick:</t>
    </r>
    <r>
      <rPr>
        <i/>
        <sz val="13"/>
        <color rgb="FF636568"/>
        <rFont val="Calibri"/>
        <family val="2"/>
      </rPr>
      <t xml:space="preserve"> "</t>
    </r>
    <r>
      <rPr>
        <b/>
        <i/>
        <u/>
        <sz val="13"/>
        <color rgb="FF636568"/>
        <rFont val="Calibri"/>
        <family val="2"/>
      </rPr>
      <t>P</t>
    </r>
    <r>
      <rPr>
        <b/>
        <i/>
        <sz val="13"/>
        <color rgb="FF636568"/>
        <rFont val="Calibri"/>
        <family val="2"/>
      </rPr>
      <t>.</t>
    </r>
    <r>
      <rPr>
        <b/>
        <i/>
        <u/>
        <sz val="13"/>
        <color rgb="FF636568"/>
        <rFont val="Calibri"/>
        <family val="2"/>
      </rPr>
      <t>S</t>
    </r>
    <r>
      <rPr>
        <b/>
        <i/>
        <sz val="13"/>
        <color rgb="FF636568"/>
        <rFont val="Calibri"/>
        <family val="2"/>
      </rPr>
      <t xml:space="preserve">. </t>
    </r>
    <r>
      <rPr>
        <b/>
        <i/>
        <u/>
        <sz val="13"/>
        <color rgb="FF636568"/>
        <rFont val="Calibri"/>
        <family val="2"/>
      </rPr>
      <t>NFL</t>
    </r>
    <r>
      <rPr>
        <i/>
        <sz val="13"/>
        <color rgb="FF636568"/>
        <rFont val="Calibri"/>
        <family val="2"/>
      </rPr>
      <t>" as in "Post Script, National Football League."</t>
    </r>
  </si>
  <si>
    <r>
      <rPr>
        <b/>
        <i/>
        <sz val="13"/>
        <color rgb="FF636568"/>
        <rFont val="Calibri"/>
        <family val="2"/>
      </rPr>
      <t>Memory Trick:</t>
    </r>
    <r>
      <rPr>
        <i/>
        <sz val="13"/>
        <color rgb="FF636568"/>
        <rFont val="Calibri"/>
        <family val="2"/>
      </rPr>
      <t xml:space="preserve"> "</t>
    </r>
    <r>
      <rPr>
        <b/>
        <i/>
        <u/>
        <sz val="13"/>
        <color rgb="FF636568"/>
        <rFont val="Calibri"/>
        <family val="2"/>
      </rPr>
      <t>IT</t>
    </r>
    <r>
      <rPr>
        <i/>
        <sz val="13"/>
        <color rgb="FF636568"/>
        <rFont val="Calibri"/>
        <family val="2"/>
      </rPr>
      <t xml:space="preserve"> </t>
    </r>
    <r>
      <rPr>
        <b/>
        <i/>
        <u/>
        <sz val="13"/>
        <color rgb="FF636568"/>
        <rFont val="Calibri"/>
        <family val="2"/>
      </rPr>
      <t>NDL</t>
    </r>
    <r>
      <rPr>
        <i/>
        <sz val="13"/>
        <color rgb="FF636568"/>
        <rFont val="Calibri"/>
        <family val="2"/>
      </rPr>
      <t>" as in "The IT Department plays in the National Dodgeball League."</t>
    </r>
  </si>
  <si>
    <r>
      <rPr>
        <b/>
        <sz val="13"/>
        <color rgb="FF636568"/>
        <rFont val="Calibri"/>
        <family val="2"/>
      </rPr>
      <t xml:space="preserve">Dynamic Ranges </t>
    </r>
    <r>
      <rPr>
        <sz val="13"/>
        <color rgb="FF636568"/>
        <rFont val="Calibri"/>
        <family val="2"/>
      </rPr>
      <t>(i.e. new rows or columns are automatically included when referencing the table).</t>
    </r>
  </si>
  <si>
    <r>
      <rPr>
        <b/>
        <sz val="13"/>
        <color rgb="FF636568"/>
        <rFont val="Calibri"/>
        <family val="2"/>
      </rPr>
      <t xml:space="preserve">Calculated Columns </t>
    </r>
    <r>
      <rPr>
        <sz val="13"/>
        <color rgb="FF636568"/>
        <rFont val="Calibri"/>
        <family val="2"/>
      </rPr>
      <t>(i.e. formulas copy all the way down the column, and even get automatically calculated when new rows are added).</t>
    </r>
  </si>
  <si>
    <t>In the "Source" box, type "=" (without quotes) and the name of the Named Range with the list of values (e.g. =Rng_Months).</t>
  </si>
  <si>
    <t>Pro Tip: Press F3 to choose the Named Range from a list instead of typing it out.</t>
  </si>
  <si>
    <t>REFERENCE 5) Password Protection</t>
  </si>
  <si>
    <t>Primary Levels of Password Protection</t>
  </si>
  <si>
    <t>File</t>
  </si>
  <si>
    <t>Workbook</t>
  </si>
  <si>
    <t>Sheet</t>
  </si>
  <si>
    <t>File &gt; Info &gt; Protect Workbook &gt; Encrypt with Password.</t>
  </si>
  <si>
    <t>Type password.</t>
  </si>
  <si>
    <t>Press OK button.</t>
  </si>
  <si>
    <t>REMOVE password (leave the password text box completely empty).</t>
  </si>
  <si>
    <t>A)</t>
  </si>
  <si>
    <t>B)</t>
  </si>
  <si>
    <t>C)</t>
  </si>
  <si>
    <t>Review Tab &gt; Protect Workbook.</t>
  </si>
  <si>
    <t>STAGE 1 - Unlocking all cells in active sheet</t>
  </si>
  <si>
    <t>Select all cells in active worksheet (CTRL + A).</t>
  </si>
  <si>
    <t>Format Cells (CTRL + 1).</t>
  </si>
  <si>
    <t>STAGE 2 - Locking specific cells to restrict users from editing</t>
  </si>
  <si>
    <t>Select desired cells to lock and prevent users from editing.</t>
  </si>
  <si>
    <t>Click on "Protection" tab, and UNCHECK "Locked".</t>
  </si>
  <si>
    <t>Click on "Protection" tab, and CHECK "Locked".</t>
  </si>
  <si>
    <t>Repeat Stage 2 steps 1-4, until all desired cells are "Locked."</t>
  </si>
  <si>
    <t>STAGE 3 - Turning ON Protect Sheet</t>
  </si>
  <si>
    <t>Review Tab &gt; Protect Sheet.</t>
  </si>
  <si>
    <t>Check/Uncheck appropriate boxes to enable specific permissions for users of the active worksheet.</t>
  </si>
  <si>
    <t>A) File - Steps to ADD Password Protection to Entire Excel File</t>
  </si>
  <si>
    <t>A) File - Steps to REMOVE Password Protection from Entire Excel File</t>
  </si>
  <si>
    <t>B) Workbook - Steps to ADD Password Protection to Excel Workbook</t>
  </si>
  <si>
    <t>B) Workbook - Steps to REMOVE Password Protection from Excel Workbook</t>
  </si>
  <si>
    <t>C) Sheet - Steps to ADD Password Protection to Excel Sheet and Specific Cells</t>
  </si>
  <si>
    <t>C) Sheet - Steps to REMOVE Password Protection from Excel Sheet and Specific Cells</t>
  </si>
  <si>
    <t>Note: Typing in the password "unlocks" the workbook and also completely removes the password.</t>
  </si>
  <si>
    <t>Note: Typing in the password "unlocks" the active sheet and also completely removes the password.</t>
  </si>
  <si>
    <t>Status</t>
  </si>
  <si>
    <t>Timestamp Listed</t>
  </si>
  <si>
    <t>Date Listed</t>
  </si>
  <si>
    <t>Time Listed</t>
  </si>
  <si>
    <t>Timestamp Sold</t>
  </si>
  <si>
    <t>Date Sold</t>
  </si>
  <si>
    <t>Time Sold</t>
  </si>
  <si>
    <t>Time to Sell (Days)</t>
  </si>
  <si>
    <t>Time to Sell (Months)</t>
  </si>
  <si>
    <t>Time to Sell (Years)</t>
  </si>
  <si>
    <t>Time to Sell (Y)</t>
  </si>
  <si>
    <t>Time to Sell (Remaining M)</t>
  </si>
  <si>
    <t>Time to Sell (Remaining Days)</t>
  </si>
  <si>
    <t>Time to Sell (Y M D)</t>
  </si>
  <si>
    <t>Time to Sell (Nanosecs)</t>
  </si>
  <si>
    <t>Unit Type</t>
  </si>
  <si>
    <t>Unit Num</t>
  </si>
  <si>
    <t>BR</t>
  </si>
  <si>
    <t>BA</t>
  </si>
  <si>
    <t>Est Sq Ft</t>
  </si>
  <si>
    <t>Offering Price</t>
  </si>
  <si>
    <t>Offering Price / Sq Ft</t>
  </si>
  <si>
    <t>Common Charge Per Month</t>
  </si>
  <si>
    <t>Common Charge Per Year</t>
  </si>
  <si>
    <t>Real Estate Taxes Per Month</t>
  </si>
  <si>
    <t>Real Estate Taxes Per Year</t>
  </si>
  <si>
    <t>Total Expenses Per Month</t>
  </si>
  <si>
    <t>Total Expenses Per Year</t>
  </si>
  <si>
    <t>Listed</t>
  </si>
  <si>
    <t>Co-op</t>
  </si>
  <si>
    <t>19H</t>
  </si>
  <si>
    <t>Condo</t>
  </si>
  <si>
    <t>4L</t>
  </si>
  <si>
    <t>Unlisted</t>
  </si>
  <si>
    <t>10M</t>
  </si>
  <si>
    <t>Sold</t>
  </si>
  <si>
    <t>3M</t>
  </si>
  <si>
    <t>19L</t>
  </si>
  <si>
    <t>5U</t>
  </si>
  <si>
    <t>17H</t>
  </si>
  <si>
    <t>11D</t>
  </si>
  <si>
    <t>16P</t>
  </si>
  <si>
    <t>9L</t>
  </si>
  <si>
    <t>19P</t>
  </si>
  <si>
    <t>11E</t>
  </si>
  <si>
    <t>9M</t>
  </si>
  <si>
    <t>12O</t>
  </si>
  <si>
    <t>13G</t>
  </si>
  <si>
    <t>13P</t>
  </si>
  <si>
    <t>9 Moland Park</t>
  </si>
  <si>
    <t>134 Brown Hill</t>
  </si>
  <si>
    <t>56 Mayer Lane</t>
  </si>
  <si>
    <t>972 Orin Terrace</t>
  </si>
  <si>
    <t>4 Portage Point</t>
  </si>
  <si>
    <t>18 Walton Lane</t>
  </si>
  <si>
    <t>704 3rd Place</t>
  </si>
  <si>
    <t>5 Harper Pass</t>
  </si>
  <si>
    <t>784 Meno Ave</t>
  </si>
  <si>
    <t>Street Address</t>
  </si>
  <si>
    <t>EXAMPLE</t>
  </si>
  <si>
    <t>REFERENCE</t>
  </si>
  <si>
    <t>#</t>
  </si>
  <si>
    <t>5 Steps to Create a Table (PS NFL)</t>
  </si>
  <si>
    <t>A1) Table</t>
  </si>
  <si>
    <t>25 Chero Lane</t>
  </si>
  <si>
    <t>2 London Hill</t>
  </si>
  <si>
    <t>537 Mcbride Cir</t>
  </si>
  <si>
    <t>128 Meadow Dr</t>
  </si>
  <si>
    <t>880 Sachen Rd</t>
  </si>
  <si>
    <t>195 Sherman St</t>
  </si>
  <si>
    <r>
      <rPr>
        <b/>
        <u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>ormat Table (Table Design tab).</t>
    </r>
  </si>
  <si>
    <r>
      <rPr>
        <b/>
        <u/>
        <sz val="11"/>
        <color theme="1"/>
        <rFont val="Calibri"/>
        <family val="2"/>
      </rPr>
      <t>N</t>
    </r>
    <r>
      <rPr>
        <sz val="11"/>
        <color theme="1"/>
        <rFont val="Calibri"/>
        <family val="2"/>
      </rPr>
      <t>ame Table "Tbl_A1_Table_01" (CTRL + F3).</t>
    </r>
  </si>
  <si>
    <t>Total</t>
  </si>
  <si>
    <t>Unit #</t>
  </si>
  <si>
    <r>
      <rPr>
        <b/>
        <u/>
        <sz val="13"/>
        <color rgb="FF636568"/>
        <rFont val="Calibri"/>
        <family val="2"/>
      </rPr>
      <t>P</t>
    </r>
    <r>
      <rPr>
        <sz val="13"/>
        <color rgb="FF636568"/>
        <rFont val="Calibri"/>
        <family val="2"/>
      </rPr>
      <t>rep data.</t>
    </r>
  </si>
  <si>
    <r>
      <rPr>
        <b/>
        <u/>
        <sz val="13"/>
        <color rgb="FF636568"/>
        <rFont val="Calibri"/>
        <family val="2"/>
      </rPr>
      <t>S</t>
    </r>
    <r>
      <rPr>
        <sz val="13"/>
        <color rgb="FF636568"/>
        <rFont val="Calibri"/>
        <family val="2"/>
      </rPr>
      <t>elect data &amp; insert Table.</t>
    </r>
  </si>
  <si>
    <r>
      <rPr>
        <b/>
        <u/>
        <sz val="13"/>
        <color rgb="FF636568"/>
        <rFont val="Calibri"/>
        <family val="2"/>
      </rPr>
      <t>L</t>
    </r>
    <r>
      <rPr>
        <sz val="13"/>
        <color rgb="FF636568"/>
        <rFont val="Calibri"/>
        <family val="2"/>
      </rPr>
      <t>everage Table benefits.</t>
    </r>
  </si>
  <si>
    <r>
      <rPr>
        <b/>
        <sz val="13"/>
        <color rgb="FF636568"/>
        <rFont val="Calibri"/>
        <family val="2"/>
      </rPr>
      <t xml:space="preserve">Improved formatting </t>
    </r>
    <r>
      <rPr>
        <sz val="13"/>
        <color rgb="FF636568"/>
        <rFont val="Calibri"/>
        <family val="2"/>
      </rPr>
      <t>(e.g. Banded Rows, Table Styles, and scalable formatting changes with a single click).</t>
    </r>
  </si>
  <si>
    <r>
      <rPr>
        <b/>
        <sz val="13"/>
        <color rgb="FF636568"/>
        <rFont val="Calibri"/>
        <family val="2"/>
      </rPr>
      <t xml:space="preserve">Descriptive &amp; intuitive syntax </t>
    </r>
    <r>
      <rPr>
        <sz val="13"/>
        <color rgb="FF636568"/>
        <rFont val="Calibri"/>
        <family val="2"/>
      </rPr>
      <t>(i.e. makes formulas easier to read &amp; understand. If parts of the table change position in the worksheet the names stay the same).</t>
    </r>
  </si>
  <si>
    <r>
      <rPr>
        <b/>
        <sz val="13"/>
        <color rgb="FF636568"/>
        <rFont val="Calibri"/>
        <family val="2"/>
      </rPr>
      <t xml:space="preserve">Head start for basic analysis </t>
    </r>
    <r>
      <rPr>
        <sz val="13"/>
        <color rgb="FF636568"/>
        <rFont val="Calibri"/>
        <family val="2"/>
      </rPr>
      <t>(e.g. Filtering, Sorting, Totals).</t>
    </r>
  </si>
  <si>
    <r>
      <rPr>
        <b/>
        <sz val="13"/>
        <color rgb="FF636568"/>
        <rFont val="Calibri"/>
        <family val="2"/>
      </rPr>
      <t>Descriptive &amp; intuitive.</t>
    </r>
    <r>
      <rPr>
        <sz val="13"/>
        <color rgb="FF636568"/>
        <rFont val="Calibri"/>
        <family val="2"/>
      </rPr>
      <t xml:space="preserve"> Named Ranges make formulas easier to read and understand (e.g. "A1*Rng_SalesTax" vs. "A1*$B$5").</t>
    </r>
  </si>
  <si>
    <r>
      <rPr>
        <b/>
        <sz val="13"/>
        <color rgb="FF636568"/>
        <rFont val="Calibri"/>
        <family val="2"/>
      </rPr>
      <t>Easier referencing of important values.</t>
    </r>
    <r>
      <rPr>
        <sz val="13"/>
        <color rgb="FF636568"/>
        <rFont val="Calibri"/>
        <family val="2"/>
      </rPr>
      <t xml:space="preserve"> Important values such as a tax rate or a currency conversion rate can be assigned a Named Range, and more easily</t>
    </r>
  </si>
  <si>
    <r>
      <rPr>
        <b/>
        <sz val="13"/>
        <color rgb="FF636568"/>
        <rFont val="Calibri"/>
        <family val="2"/>
      </rPr>
      <t>Dynamic ranges.</t>
    </r>
    <r>
      <rPr>
        <sz val="13"/>
        <color rgb="FF636568"/>
        <rFont val="Calibri"/>
        <family val="2"/>
      </rPr>
      <t xml:space="preserve"> By leveraging the OFFSET function within a Named Range, you can create a range that automatically changes size.</t>
    </r>
  </si>
  <si>
    <r>
      <rPr>
        <b/>
        <u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</rPr>
      <t>rep data (no empty rows or columns).</t>
    </r>
  </si>
  <si>
    <r>
      <rPr>
        <b/>
        <u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>elect data &amp; insert Table (CTRL + A and CTRL + T).</t>
    </r>
  </si>
  <si>
    <r>
      <rPr>
        <b/>
        <u/>
        <sz val="11"/>
        <color theme="1"/>
        <rFont val="Calibri"/>
        <family val="2"/>
      </rPr>
      <t>L</t>
    </r>
    <r>
      <rPr>
        <sz val="11"/>
        <color theme="1"/>
        <rFont val="Calibri"/>
        <family val="2"/>
      </rPr>
      <t>everage Table benefits.</t>
    </r>
  </si>
  <si>
    <t>Match the Example by Performing the 5 Steps to Create a Table</t>
  </si>
  <si>
    <t>A2) Named Range</t>
  </si>
  <si>
    <r>
      <rPr>
        <b/>
        <u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>elect cell(s).</t>
    </r>
  </si>
  <si>
    <r>
      <rPr>
        <b/>
        <u/>
        <sz val="11"/>
        <color theme="1"/>
        <rFont val="Calibri"/>
        <family val="2"/>
      </rPr>
      <t>N</t>
    </r>
    <r>
      <rPr>
        <sz val="11"/>
        <color theme="1"/>
        <rFont val="Calibri"/>
        <family val="2"/>
      </rPr>
      <t>ame Manager (CTRL + F3).</t>
    </r>
  </si>
  <si>
    <r>
      <rPr>
        <b/>
        <u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>lose Name Manager.</t>
    </r>
  </si>
  <si>
    <r>
      <rPr>
        <b/>
        <u/>
        <sz val="11"/>
        <color theme="1"/>
        <rFont val="Calibri"/>
        <family val="2"/>
      </rPr>
      <t>K</t>
    </r>
    <r>
      <rPr>
        <sz val="11"/>
        <color theme="1"/>
        <rFont val="Calibri"/>
        <family val="2"/>
      </rPr>
      <t>eep leveraging Named Range.</t>
    </r>
  </si>
  <si>
    <r>
      <rPr>
        <b/>
        <u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>dd a "New" name.</t>
    </r>
  </si>
  <si>
    <t>5 Steps to Create a Named Range (SNACK)</t>
  </si>
  <si>
    <t>Named Range Value</t>
  </si>
  <si>
    <t>Named Range Label</t>
  </si>
  <si>
    <t>Broker Fee</t>
  </si>
  <si>
    <t>Attorney Fee</t>
  </si>
  <si>
    <t>Rng_A2_BrokerFee</t>
  </si>
  <si>
    <t>Rng_A2_AttorneyFee</t>
  </si>
  <si>
    <t>Rng_A2_TransferTax</t>
  </si>
  <si>
    <t>Rng_A2_TitleInsurance</t>
  </si>
  <si>
    <t>Title Insurance</t>
  </si>
  <si>
    <t>Transfer Tax</t>
  </si>
  <si>
    <t>Use a formula to reference the Named Range</t>
  </si>
  <si>
    <t>Rng_A2_PropertyTax</t>
  </si>
  <si>
    <t>Property Tax</t>
  </si>
  <si>
    <t>A3) Data Validation</t>
  </si>
  <si>
    <t>Perform the 5 Steps to Create Data Validation</t>
  </si>
  <si>
    <t>5 Steps to Create a Data Validation (SD CEO)</t>
  </si>
  <si>
    <r>
      <rPr>
        <b/>
        <u/>
        <sz val="11"/>
        <color theme="1"/>
        <rFont val="Calibri"/>
        <family val="2"/>
      </rPr>
      <t>D</t>
    </r>
    <r>
      <rPr>
        <sz val="11"/>
        <color theme="1"/>
        <rFont val="Calibri"/>
        <family val="2"/>
      </rPr>
      <t>ata Validation (ALT + A + V + V).</t>
    </r>
  </si>
  <si>
    <r>
      <rPr>
        <b/>
        <u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>hoose validation criteria.</t>
    </r>
  </si>
  <si>
    <r>
      <rPr>
        <b/>
        <u/>
        <sz val="11"/>
        <color theme="1"/>
        <rFont val="Calibri"/>
        <family val="2"/>
      </rPr>
      <t>E</t>
    </r>
    <r>
      <rPr>
        <sz val="11"/>
        <color theme="1"/>
        <rFont val="Calibri"/>
        <family val="2"/>
      </rPr>
      <t>rror Alert custom message.</t>
    </r>
  </si>
  <si>
    <r>
      <rPr>
        <b/>
        <u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>K button and leverage Data Validation.</t>
    </r>
  </si>
  <si>
    <t>Data Validation Description</t>
  </si>
  <si>
    <t>Apply Data Validation to Cells Below</t>
  </si>
  <si>
    <t>Whole number greater than zero</t>
  </si>
  <si>
    <t>Field Name</t>
  </si>
  <si>
    <t>Bathrooms</t>
  </si>
  <si>
    <t>Decimal between 1 and 4.5</t>
  </si>
  <si>
    <t>Date on or before today</t>
  </si>
  <si>
    <t>Time between 9:00 AM and 5:00 PM</t>
  </si>
  <si>
    <t>Text less than or equal to 4 characters</t>
  </si>
  <si>
    <t>BONUS 1) Table, Named Range, Data Validation</t>
  </si>
  <si>
    <t>Match the Example by Creating a Table, Named Ranges, and Data Validation</t>
  </si>
  <si>
    <t>Sale Price</t>
  </si>
  <si>
    <t>126 Barnett Ter</t>
  </si>
  <si>
    <t>4 Eggendart Cir</t>
  </si>
  <si>
    <t>On or after 1/1/20</t>
  </si>
  <si>
    <t>Rng_Bonus_01_BrokerFee</t>
  </si>
  <si>
    <t>Rng_Bonus_01_AttorneyFee</t>
  </si>
  <si>
    <t>Broker Fee + Attorney Fee</t>
  </si>
  <si>
    <t>Data Validation --&gt;</t>
  </si>
  <si>
    <t>Whole Num &gt; 199</t>
  </si>
  <si>
    <t>Decimal &gt;= $500,000</t>
  </si>
  <si>
    <t>Value</t>
  </si>
  <si>
    <t>B4) Dynamic Dropdown List</t>
  </si>
  <si>
    <t>5 Steps to Create a Dynamic Dropdown List (IT NDL)</t>
  </si>
  <si>
    <r>
      <rPr>
        <b/>
        <u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>dentify. Choose the dropdown list values.</t>
    </r>
  </si>
  <si>
    <r>
      <rPr>
        <b/>
        <u/>
        <sz val="11"/>
        <color theme="1"/>
        <rFont val="Calibri"/>
        <family val="2"/>
      </rPr>
      <t>L</t>
    </r>
    <r>
      <rPr>
        <sz val="11"/>
        <color theme="1"/>
        <rFont val="Calibri"/>
        <family val="2"/>
      </rPr>
      <t>everage. Reap the benefits of the Dynamic Dropdown List.</t>
    </r>
  </si>
  <si>
    <r>
      <rPr>
        <b/>
        <u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>able. Create a Table for the dropdown list values.</t>
    </r>
  </si>
  <si>
    <r>
      <rPr>
        <b/>
        <u/>
        <sz val="11"/>
        <color theme="1"/>
        <rFont val="Calibri"/>
        <family val="2"/>
      </rPr>
      <t>N</t>
    </r>
    <r>
      <rPr>
        <sz val="11"/>
        <color theme="1"/>
        <rFont val="Calibri"/>
        <family val="2"/>
      </rPr>
      <t>amed Range. Create a Named Range for the dropdown list values.</t>
    </r>
  </si>
  <si>
    <r>
      <rPr>
        <b/>
        <u/>
        <sz val="11"/>
        <color theme="1"/>
        <rFont val="Calibri"/>
        <family val="2"/>
      </rPr>
      <t>D</t>
    </r>
    <r>
      <rPr>
        <sz val="11"/>
        <color theme="1"/>
        <rFont val="Calibri"/>
        <family val="2"/>
      </rPr>
      <t>ata Validation. Create Data Validation.</t>
    </r>
  </si>
  <si>
    <r>
      <rPr>
        <b/>
        <i/>
        <sz val="11"/>
        <color theme="1"/>
        <rFont val="Calibri"/>
        <family val="2"/>
      </rPr>
      <t>Pro Tip:</t>
    </r>
    <r>
      <rPr>
        <i/>
        <sz val="11"/>
        <color theme="1"/>
        <rFont val="Calibri"/>
        <family val="2"/>
      </rPr>
      <t xml:space="preserve"> Press F3 to choose the Named Range from a list.</t>
    </r>
  </si>
  <si>
    <t>Dropdown List Values</t>
  </si>
  <si>
    <t>Apply Dynamic Dropdown Lists to Cells Below</t>
  </si>
  <si>
    <t>Tbl_B4_01_Status</t>
  </si>
  <si>
    <t>Table Name</t>
  </si>
  <si>
    <t>Named Range</t>
  </si>
  <si>
    <t>Rng_B4_01_Status</t>
  </si>
  <si>
    <t>Tbl_B4_02_UnitType</t>
  </si>
  <si>
    <t>Rng_B4_02_UnitType</t>
  </si>
  <si>
    <t>Tbl_B4_03_BR</t>
  </si>
  <si>
    <t>Rng_B4_03_BR</t>
  </si>
  <si>
    <t>Tbl_B4_04_BA</t>
  </si>
  <si>
    <t>Rng_B4_04_BA</t>
  </si>
  <si>
    <t>In the "Source" box, type "=" (without quotes) and the name</t>
  </si>
  <si>
    <t>of the Named Range with the list of values (e.g. =Rng_Months).</t>
  </si>
  <si>
    <t>B4) Dynamic Dropdown List ANSWER</t>
  </si>
  <si>
    <t>Perform the 5 Steps to Create Dynamic Dropdown Lists</t>
  </si>
  <si>
    <t>Perform the 5 Steps to Create Named Ranges</t>
  </si>
  <si>
    <t>B5) Password Protect Entire Excel File</t>
  </si>
  <si>
    <t>Add Password Protection, Test It, and then REMOVE Password Protection</t>
  </si>
  <si>
    <t>B6) Password Protect Excel Workbook</t>
  </si>
  <si>
    <t>B7) Password Protect Excel Sheet</t>
  </si>
  <si>
    <t>Cells to Lock</t>
  </si>
  <si>
    <t>B8) Grouping &amp; Hiding Columns</t>
  </si>
  <si>
    <t>Match the Example by Grouping &amp; Hiding Columns</t>
  </si>
  <si>
    <t>LEGEND</t>
  </si>
  <si>
    <t>Group</t>
  </si>
  <si>
    <t>Hide</t>
  </si>
  <si>
    <t>CTRL + ALT + RIGHT</t>
  </si>
  <si>
    <t>CTRL + 0</t>
  </si>
  <si>
    <t>BONUS 2) Apply Learnings</t>
  </si>
  <si>
    <t>Apply what you learned to your own Excel files</t>
  </si>
  <si>
    <t>Topics in this Module</t>
  </si>
  <si>
    <r>
      <rPr>
        <b/>
        <i/>
        <sz val="11"/>
        <color theme="1"/>
        <rFont val="Calibri"/>
        <family val="2"/>
      </rPr>
      <t>Pro Tip:</t>
    </r>
    <r>
      <rPr>
        <i/>
        <sz val="11"/>
        <color theme="1"/>
        <rFont val="Calibri"/>
        <family val="2"/>
      </rPr>
      <t xml:space="preserve"> Make a BACKUP COPY before you make any major (or even minor) changes to your existing files</t>
    </r>
  </si>
  <si>
    <t>REFERENCE 1) Table</t>
  </si>
  <si>
    <t>REFERENCE 2) Named Range</t>
  </si>
  <si>
    <t>REFERENCE 4) Dynamic Dropdown List</t>
  </si>
  <si>
    <t>Tbl_B4_ANS_Status</t>
  </si>
  <si>
    <t>Rng_B4_ANS_Status</t>
  </si>
  <si>
    <t>Tbl_B4_ANS_UnitType</t>
  </si>
  <si>
    <t>Rng_B4_ANS_UnitType</t>
  </si>
  <si>
    <t>Tbl_B4_ANS_BR</t>
  </si>
  <si>
    <t>Rng_B4_ANS_BR</t>
  </si>
  <si>
    <t>Tbl_B4_ANS_BA</t>
  </si>
  <si>
    <t>Rng_B4_ANS_BA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</si>
</sst>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$&quot;#,##0"/>
    <numFmt numFmtId="165" formatCode="mm/dd/yy;@"/>
    <numFmt numFmtId="166" formatCode="&quot;$&quot;#,##0.00"/>
    <numFmt numFmtId="167" formatCode="[$-409]mm/dd/yy\ hh:mm\ AM/PM;@"/>
    <numFmt numFmtId="168" formatCode="[$-409]hh:mm\ AM/PM;@"/>
    <numFmt numFmtId="169" formatCode="0.000%"/>
    <numFmt numFmtId="170" formatCode="0.0%"/>
  </numFmts>
  <fonts count="31" x14ac:knownFonts="1">
    <font>
      <sz val="11"/>
      <color theme="1"/>
      <name val="Calibri"/>
      <family val="2"/>
    </font>
    <font>
      <sz val="11"/>
      <color theme="0" tint="-0.3499862666707357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7030A0"/>
      <name val="Calibri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theme="1" tint="0.24994659260841701"/>
      <name val="Calibri"/>
      <family val="2"/>
      <scheme val="minor"/>
    </font>
    <font>
      <sz val="11"/>
      <color rgb="FF636568"/>
      <name val="Calibri"/>
      <family val="2"/>
    </font>
    <font>
      <sz val="36"/>
      <color rgb="FF636568"/>
      <name val="Calibri"/>
      <family val="2"/>
    </font>
    <font>
      <sz val="16"/>
      <color rgb="FF636568"/>
      <name val="Calibri"/>
      <family val="2"/>
    </font>
    <font>
      <sz val="13"/>
      <color rgb="FF636568"/>
      <name val="Calibri"/>
      <family val="2"/>
    </font>
    <font>
      <b/>
      <sz val="16"/>
      <color rgb="FF636568"/>
      <name val="Calibri"/>
      <family val="2"/>
    </font>
    <font>
      <i/>
      <sz val="14"/>
      <color rgb="FF63656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3"/>
      <color rgb="FF636568"/>
      <name val="Calibri"/>
      <family val="2"/>
    </font>
    <font>
      <i/>
      <sz val="13"/>
      <color rgb="FF636568"/>
      <name val="Calibri"/>
      <family val="2"/>
    </font>
    <font>
      <sz val="20"/>
      <color rgb="FF636568"/>
      <name val="Calibri"/>
      <family val="2"/>
    </font>
    <font>
      <b/>
      <u/>
      <sz val="13"/>
      <color rgb="FF636568"/>
      <name val="Calibri"/>
      <family val="2"/>
    </font>
    <font>
      <b/>
      <i/>
      <sz val="13"/>
      <color rgb="FF636568"/>
      <name val="Calibri"/>
      <family val="2"/>
    </font>
    <font>
      <b/>
      <i/>
      <u/>
      <sz val="13"/>
      <color rgb="FF636568"/>
      <name val="Calibri"/>
      <family val="2"/>
    </font>
    <font>
      <sz val="24"/>
      <color rgb="FF636568"/>
      <name val="Calibri"/>
      <family val="2"/>
    </font>
    <font>
      <b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40B4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8E908F"/>
        <bgColor indexed="64"/>
      </patternFill>
    </fill>
    <fill>
      <patternFill patternType="solid">
        <fgColor rgb="FFFFD101"/>
        <bgColor indexed="64"/>
      </patternFill>
    </fill>
    <fill>
      <patternFill patternType="solid">
        <fgColor rgb="FFFFEB9C"/>
      </patternFill>
    </fill>
    <fill>
      <patternFill patternType="solid">
        <fgColor rgb="FF2297D4"/>
        <bgColor indexed="64"/>
      </patternFill>
    </fill>
    <fill>
      <patternFill patternType="solid">
        <fgColor rgb="FFEE332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6F6F5"/>
        <bgColor indexed="64"/>
      </patternFill>
    </fill>
    <fill>
      <patternFill patternType="solid">
        <fgColor rgb="FFEBFEFC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rgb="FF636568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1" applyNumberFormat="0" applyFill="0" applyAlignment="0">
      <protection locked="0"/>
    </xf>
    <xf numFmtId="0" fontId="3" fillId="0" borderId="0" applyNumberFormat="0" applyFill="0" applyBorder="0" applyAlignment="0"/>
    <xf numFmtId="0" fontId="11" fillId="0" borderId="0" applyNumberFormat="0" applyFill="0" applyBorder="0" applyAlignment="0"/>
    <xf numFmtId="0" fontId="1" fillId="0" borderId="0" applyNumberFormat="0" applyFill="0" applyBorder="0" applyAlignment="0"/>
    <xf numFmtId="164" fontId="4" fillId="0" borderId="0" applyNumberFormat="0" applyFill="0" applyBorder="0" applyAlignment="0" applyProtection="0">
      <alignment horizontal="right"/>
    </xf>
    <xf numFmtId="10" fontId="6" fillId="0" borderId="0" applyNumberFormat="0" applyFill="0" applyBorder="0" applyAlignment="0" applyProtection="0"/>
    <xf numFmtId="0" fontId="7" fillId="0" borderId="0" applyNumberFormat="0" applyFill="0" applyBorder="0" applyAlignment="0"/>
    <xf numFmtId="0" fontId="8" fillId="0" borderId="1" applyNumberFormat="0" applyFill="0" applyAlignment="0">
      <protection locked="0"/>
    </xf>
    <xf numFmtId="0" fontId="2" fillId="2" borderId="0" applyNumberFormat="0" applyBorder="0" applyAlignment="0"/>
    <xf numFmtId="0" fontId="2" fillId="9" borderId="0" applyNumberFormat="0" applyBorder="0" applyAlignment="0"/>
    <xf numFmtId="0" fontId="2" fillId="6" borderId="0" applyNumberFormat="0" applyBorder="0" applyAlignment="0"/>
    <xf numFmtId="0" fontId="2" fillId="3" borderId="0" applyNumberFormat="0" applyBorder="0" applyAlignment="0"/>
    <xf numFmtId="0" fontId="10" fillId="7" borderId="0" applyNumberFormat="0" applyBorder="0" applyAlignment="0"/>
    <xf numFmtId="0" fontId="2" fillId="10" borderId="0" applyNumberFormat="0" applyBorder="0" applyAlignment="0"/>
    <xf numFmtId="0" fontId="2" fillId="11" borderId="0" applyNumberFormat="0" applyBorder="0" applyAlignment="0"/>
  </cellStyleXfs>
  <cellXfs count="86">
    <xf numFmtId="0" fontId="0" fillId="0" borderId="0" xfId="0"/>
    <xf numFmtId="0" fontId="12" fillId="12" borderId="0" xfId="0" applyFont="1" applyFill="1"/>
    <xf numFmtId="0" fontId="13" fillId="12" borderId="0" xfId="0" applyFont="1" applyFill="1"/>
    <xf numFmtId="0" fontId="14" fillId="12" borderId="0" xfId="0" applyFont="1" applyFill="1"/>
    <xf numFmtId="0" fontId="15" fillId="12" borderId="0" xfId="0" applyFont="1" applyFill="1"/>
    <xf numFmtId="0" fontId="16" fillId="12" borderId="0" xfId="0" applyFont="1" applyFill="1"/>
    <xf numFmtId="0" fontId="0" fillId="12" borderId="0" xfId="0" applyFill="1"/>
    <xf numFmtId="0" fontId="17" fillId="12" borderId="0" xfId="0" applyFont="1" applyFill="1"/>
    <xf numFmtId="0" fontId="0" fillId="13" borderId="0" xfId="0" applyFill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18" fillId="13" borderId="0" xfId="0" applyFont="1" applyFill="1" applyAlignment="1">
      <alignment horizontal="right"/>
    </xf>
    <xf numFmtId="0" fontId="5" fillId="0" borderId="1" xfId="5" applyAlignment="1">
      <alignment horizontal="center"/>
      <protection locked="0"/>
    </xf>
    <xf numFmtId="0" fontId="5" fillId="0" borderId="3" xfId="5" applyBorder="1" applyAlignment="1">
      <alignment horizontal="center"/>
      <protection locked="0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4" xfId="5" applyFill="1" applyBorder="1" applyAlignment="1">
      <alignment horizontal="center"/>
      <protection locked="0"/>
    </xf>
    <xf numFmtId="164" fontId="0" fillId="0" borderId="0" xfId="0" applyNumberFormat="1" applyAlignment="1">
      <alignment horizontal="right"/>
    </xf>
    <xf numFmtId="0" fontId="14" fillId="12" borderId="0" xfId="0" applyFont="1" applyFill="1" applyAlignment="1">
      <alignment horizontal="left"/>
    </xf>
    <xf numFmtId="0" fontId="17" fillId="12" borderId="0" xfId="0" applyFont="1" applyFill="1" applyAlignment="1">
      <alignment horizontal="left"/>
    </xf>
    <xf numFmtId="0" fontId="20" fillId="12" borderId="0" xfId="0" applyFont="1" applyFill="1"/>
    <xf numFmtId="0" fontId="21" fillId="12" borderId="0" xfId="0" applyFont="1" applyFill="1"/>
    <xf numFmtId="0" fontId="22" fillId="12" borderId="0" xfId="0" applyFont="1" applyFill="1"/>
    <xf numFmtId="0" fontId="15" fillId="12" borderId="0" xfId="0" applyFont="1" applyFill="1" applyAlignment="1">
      <alignment horizontal="left"/>
    </xf>
    <xf numFmtId="0" fontId="15" fillId="12" borderId="0" xfId="0" applyFont="1" applyFill="1" applyProtection="1">
      <protection locked="0"/>
    </xf>
    <xf numFmtId="0" fontId="26" fillId="12" borderId="0" xfId="0" applyFont="1" applyFill="1"/>
    <xf numFmtId="0" fontId="15" fillId="12" borderId="0" xfId="0" applyFont="1" applyFill="1" applyAlignment="1">
      <alignment horizontal="right"/>
    </xf>
    <xf numFmtId="0" fontId="15" fillId="12" borderId="5" xfId="0" applyFont="1" applyFill="1" applyBorder="1"/>
    <xf numFmtId="0" fontId="0" fillId="0" borderId="0" xfId="0" applyAlignment="1">
      <alignment horizontal="right" wrapText="1"/>
    </xf>
    <xf numFmtId="0" fontId="2" fillId="9" borderId="0" xfId="14" applyAlignment="1">
      <alignment horizontal="right" wrapText="1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0" fontId="14" fillId="12" borderId="0" xfId="0" applyFont="1" applyFill="1" applyAlignment="1">
      <alignment horizontal="left" indent="17"/>
    </xf>
    <xf numFmtId="0" fontId="17" fillId="12" borderId="0" xfId="0" applyFont="1" applyFill="1" applyAlignment="1">
      <alignment horizontal="left" indent="17"/>
    </xf>
    <xf numFmtId="0" fontId="27" fillId="13" borderId="0" xfId="0" applyFont="1" applyFill="1"/>
    <xf numFmtId="0" fontId="18" fillId="13" borderId="0" xfId="0" applyFont="1" applyFill="1"/>
    <xf numFmtId="0" fontId="18" fillId="13" borderId="2" xfId="0" applyFont="1" applyFill="1" applyBorder="1"/>
    <xf numFmtId="0" fontId="0" fillId="0" borderId="0" xfId="0" applyAlignment="1">
      <alignment horizontal="left" wrapText="1"/>
    </xf>
    <xf numFmtId="164" fontId="0" fillId="0" borderId="0" xfId="0" applyNumberFormat="1"/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/>
    <xf numFmtId="9" fontId="0" fillId="13" borderId="0" xfId="0" applyNumberFormat="1" applyFill="1"/>
    <xf numFmtId="169" fontId="0" fillId="13" borderId="0" xfId="0" applyNumberFormat="1" applyFill="1"/>
    <xf numFmtId="164" fontId="0" fillId="13" borderId="0" xfId="0" applyNumberFormat="1" applyFill="1"/>
    <xf numFmtId="0" fontId="0" fillId="13" borderId="0" xfId="0" applyFill="1" applyAlignment="1">
      <alignment horizontal="left"/>
    </xf>
    <xf numFmtId="0" fontId="18" fillId="13" borderId="2" xfId="0" applyFont="1" applyFill="1" applyBorder="1" applyAlignment="1">
      <alignment wrapText="1"/>
    </xf>
    <xf numFmtId="0" fontId="18" fillId="13" borderId="2" xfId="0" applyFont="1" applyFill="1" applyBorder="1" applyAlignment="1">
      <alignment horizontal="right" wrapText="1"/>
    </xf>
    <xf numFmtId="164" fontId="5" fillId="13" borderId="3" xfId="5" applyNumberFormat="1" applyFill="1" applyBorder="1">
      <protection locked="0"/>
    </xf>
    <xf numFmtId="164" fontId="5" fillId="13" borderId="1" xfId="5" applyNumberFormat="1" applyFill="1">
      <protection locked="0"/>
    </xf>
    <xf numFmtId="9" fontId="5" fillId="13" borderId="1" xfId="5" applyNumberFormat="1" applyFill="1">
      <protection locked="0"/>
    </xf>
    <xf numFmtId="170" fontId="5" fillId="13" borderId="1" xfId="5" applyNumberFormat="1" applyFill="1">
      <protection locked="0"/>
    </xf>
    <xf numFmtId="170" fontId="0" fillId="13" borderId="0" xfId="0" applyNumberFormat="1" applyFill="1"/>
    <xf numFmtId="169" fontId="5" fillId="13" borderId="1" xfId="5" applyNumberFormat="1" applyFill="1">
      <protection locked="0"/>
    </xf>
    <xf numFmtId="0" fontId="5" fillId="13" borderId="1" xfId="5" applyNumberFormat="1" applyFill="1">
      <protection locked="0"/>
    </xf>
    <xf numFmtId="14" fontId="5" fillId="13" borderId="1" xfId="5" applyNumberFormat="1" applyFill="1">
      <protection locked="0"/>
    </xf>
    <xf numFmtId="18" fontId="5" fillId="13" borderId="1" xfId="5" applyNumberFormat="1" applyFill="1">
      <protection locked="0"/>
    </xf>
    <xf numFmtId="0" fontId="5" fillId="13" borderId="1" xfId="5" applyNumberFormat="1" applyFill="1" applyAlignment="1">
      <alignment horizontal="right"/>
      <protection locked="0"/>
    </xf>
    <xf numFmtId="0" fontId="0" fillId="13" borderId="0" xfId="0" applyFill="1" applyAlignment="1">
      <alignment wrapText="1"/>
    </xf>
    <xf numFmtId="0" fontId="0" fillId="12" borderId="0" xfId="0" applyFill="1" applyAlignment="1">
      <alignment horizontal="right"/>
    </xf>
    <xf numFmtId="0" fontId="0" fillId="12" borderId="0" xfId="0" applyFill="1" applyAlignment="1">
      <alignment horizontal="left"/>
    </xf>
    <xf numFmtId="9" fontId="0" fillId="12" borderId="0" xfId="0" applyNumberFormat="1" applyFill="1"/>
    <xf numFmtId="164" fontId="0" fillId="12" borderId="0" xfId="0" applyNumberFormat="1" applyFill="1"/>
    <xf numFmtId="0" fontId="4" fillId="13" borderId="0" xfId="9" applyNumberFormat="1" applyFill="1" applyAlignment="1">
      <alignment horizontal="left"/>
    </xf>
    <xf numFmtId="0" fontId="4" fillId="13" borderId="0" xfId="9" applyNumberFormat="1" applyFill="1" applyAlignment="1">
      <alignment wrapText="1"/>
    </xf>
    <xf numFmtId="0" fontId="4" fillId="13" borderId="0" xfId="9" applyNumberFormat="1" applyFill="1" applyAlignment="1"/>
    <xf numFmtId="0" fontId="18" fillId="0" borderId="0" xfId="0" applyFont="1" applyAlignment="1">
      <alignment horizontal="right" wrapText="1"/>
    </xf>
    <xf numFmtId="0" fontId="19" fillId="13" borderId="0" xfId="0" applyFont="1" applyFill="1"/>
    <xf numFmtId="0" fontId="18" fillId="0" borderId="0" xfId="0" applyFont="1"/>
    <xf numFmtId="0" fontId="30" fillId="13" borderId="0" xfId="0" applyFont="1" applyFill="1"/>
    <xf numFmtId="0" fontId="5" fillId="13" borderId="1" xfId="5" applyNumberFormat="1" applyFill="1" applyAlignment="1">
      <alignment horizontal="left"/>
      <protection locked="0"/>
    </xf>
    <xf numFmtId="0" fontId="18" fillId="0" borderId="0" xfId="0" applyFont="1" applyAlignment="1">
      <alignment horizontal="left"/>
    </xf>
    <xf numFmtId="0" fontId="0" fillId="13" borderId="2" xfId="0" applyFill="1" applyBorder="1"/>
    <xf numFmtId="0" fontId="5" fillId="13" borderId="1" xfId="5" applyFill="1" applyProtection="1"/>
    <xf numFmtId="0" fontId="2" fillId="6" borderId="0" xfId="15" applyAlignment="1">
      <alignment wrapText="1"/>
    </xf>
    <xf numFmtId="0" fontId="2" fillId="9" borderId="0" xfId="14" applyAlignment="1">
      <alignment wrapText="1"/>
    </xf>
    <xf numFmtId="0" fontId="2" fillId="6" borderId="0" xfId="15" applyAlignment="1">
      <alignment horizontal="right" wrapText="1"/>
    </xf>
    <xf numFmtId="0" fontId="2" fillId="9" borderId="0" xfId="14"/>
    <xf numFmtId="0" fontId="2" fillId="6" borderId="0" xfId="15"/>
  </cellXfs>
  <cellStyles count="20">
    <cellStyle name="01 Header" xfId="14" xr:uid="{30B51DA1-627F-40A8-8F04-14909C790760}"/>
    <cellStyle name="02 Header" xfId="15" xr:uid="{0693564A-A4A3-45CC-A916-2C9B4FEA7E50}"/>
    <cellStyle name="03 Header" xfId="16" xr:uid="{E2C48963-A0D7-40C8-B619-DA77E3F7A964}"/>
    <cellStyle name="04 Header" xfId="17" xr:uid="{D0A7BD09-B5A6-46E7-899A-AA9A18E90644}"/>
    <cellStyle name="05 Header" xfId="18" xr:uid="{DDE607E3-CE6C-4B5B-929C-1952CADEFC26}"/>
    <cellStyle name="06 Header" xfId="19" xr:uid="{F6E9D2EA-3A69-4A2B-8803-6E63D556B9C7}"/>
    <cellStyle name="Backend Calculation" xfId="8" xr:uid="{00000000-0005-0000-0000-000000000000}"/>
    <cellStyle name="Backend Header" xfId="13" xr:uid="{00000000-0005-0000-0000-000001000000}"/>
    <cellStyle name="Bad" xfId="3" builtinId="27" customBuiltin="1"/>
    <cellStyle name="Calculation" xfId="6" builtinId="22" customBuiltin="1"/>
    <cellStyle name="Good" xfId="2" builtinId="26" customBuiltin="1"/>
    <cellStyle name="Highlight Difference" xfId="9" xr:uid="{00000000-0005-0000-0000-00000B000000}"/>
    <cellStyle name="Input" xfId="5" builtinId="20" customBuiltin="1"/>
    <cellStyle name="Linked Cell" xfId="7" builtinId="24" customBuiltin="1"/>
    <cellStyle name="Neutral" xfId="4" builtinId="28" customBuiltin="1"/>
    <cellStyle name="Normal" xfId="0" builtinId="0"/>
    <cellStyle name="Percent" xfId="1" builtinId="5" customBuiltin="1"/>
    <cellStyle name="Reminder" xfId="10" xr:uid="{00000000-0005-0000-0000-000011000000}"/>
    <cellStyle name="Total Calculation" xfId="11" xr:uid="{00000000-0005-0000-0000-000012000000}"/>
    <cellStyle name="Total Input" xfId="12" xr:uid="{00000000-0005-0000-0000-000013000000}"/>
  </cellStyles>
  <dxfs count="268"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numFmt numFmtId="166" formatCode="&quot;$&quot;#,##0.00"/>
      <alignment horizontal="right" vertical="bottom" textRotation="0" indent="0" justifyLastLine="0" shrinkToFit="0" readingOrder="0"/>
    </dxf>
    <dxf>
      <numFmt numFmtId="166" formatCode="&quot;$&quot;#,##0.00"/>
      <alignment horizontal="right" vertical="bottom" textRotation="0" indent="0" justifyLastLine="0" shrinkToFit="0" readingOrder="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0" formatCode="General"/>
      <alignment horizontal="right" vertical="bottom" textRotation="0" indent="0" justifyLastLine="0" shrinkToFit="0" readingOrder="0"/>
    </dxf>
    <dxf>
      <numFmt numFmtId="0" formatCode="General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indent="0" justifyLastLine="0" shrinkToFit="0" readingOrder="0"/>
    </dxf>
    <dxf>
      <numFmt numFmtId="4" formatCode="#,##0.00"/>
      <alignment horizontal="right" vertical="bottom" textRotation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168" formatCode="[$-409]hh:mm\ AM/PM;@"/>
      <alignment horizontal="left" vertical="bottom" textRotation="0" wrapText="0" indent="0" justifyLastLine="0" shrinkToFit="0" readingOrder="0"/>
    </dxf>
    <dxf>
      <numFmt numFmtId="165" formatCode="mm/dd/yy;@"/>
      <alignment horizontal="left" vertical="bottom" textRotation="0" wrapText="0" indent="0" justifyLastLine="0" shrinkToFit="0" readingOrder="0"/>
    </dxf>
    <dxf>
      <numFmt numFmtId="167" formatCode="[$-409]mm/dd/yy\ hh:mm\ AM/PM;@"/>
      <alignment horizontal="left" vertical="bottom" textRotation="0" wrapText="0" indent="0" justifyLastLine="0" shrinkToFit="0" readingOrder="0"/>
    </dxf>
    <dxf>
      <numFmt numFmtId="168" formatCode="[$-409]hh:mm\ AM/PM;@"/>
      <alignment horizontal="left" vertical="bottom" textRotation="0" wrapText="0" indent="0" justifyLastLine="0" shrinkToFit="0" readingOrder="0"/>
    </dxf>
    <dxf>
      <numFmt numFmtId="165" formatCode="mm/dd/yy;@"/>
      <alignment horizontal="left" vertical="bottom" textRotation="0" wrapText="0" indent="0" justifyLastLine="0" shrinkToFit="0" readingOrder="0"/>
    </dxf>
    <dxf>
      <numFmt numFmtId="167" formatCode="[$-409]mm/dd/yy\ hh:mm\ AM/PM;@"/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6" formatCode="&quot;$&quot;#,##0.00"/>
      <alignment horizontal="right" vertical="bottom" textRotation="0" indent="0" justifyLastLine="0" shrinkToFit="0" readingOrder="0"/>
    </dxf>
    <dxf>
      <numFmt numFmtId="166" formatCode="&quot;$&quot;#,##0.00"/>
      <alignment horizontal="right" vertical="bottom" textRotation="0" indent="0" justifyLastLine="0" shrinkToFit="0" readingOrder="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0" formatCode="General"/>
      <alignment horizontal="right" vertical="bottom" textRotation="0" indent="0" justifyLastLine="0" shrinkToFit="0" readingOrder="0"/>
    </dxf>
    <dxf>
      <numFmt numFmtId="0" formatCode="General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indent="0" justifyLastLine="0" shrinkToFit="0" readingOrder="0"/>
    </dxf>
    <dxf>
      <numFmt numFmtId="4" formatCode="#,##0.00"/>
      <alignment horizontal="right" vertical="bottom" textRotation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168" formatCode="[$-409]hh:mm\ AM/PM;@"/>
      <alignment horizontal="left" vertical="bottom" textRotation="0" wrapText="0" indent="0" justifyLastLine="0" shrinkToFit="0" readingOrder="0"/>
    </dxf>
    <dxf>
      <numFmt numFmtId="165" formatCode="mm/dd/yy;@"/>
      <alignment horizontal="left" vertical="bottom" textRotation="0" wrapText="0" indent="0" justifyLastLine="0" shrinkToFit="0" readingOrder="0"/>
    </dxf>
    <dxf>
      <numFmt numFmtId="167" formatCode="[$-409]mm/dd/yy\ hh:mm\ AM/PM;@"/>
      <alignment horizontal="left" vertical="bottom" textRotation="0" wrapText="0" indent="0" justifyLastLine="0" shrinkToFit="0" readingOrder="0"/>
    </dxf>
    <dxf>
      <numFmt numFmtId="168" formatCode="[$-409]hh:mm\ AM/PM;@"/>
      <alignment horizontal="left" vertical="bottom" textRotation="0" wrapText="0" indent="0" justifyLastLine="0" shrinkToFit="0" readingOrder="0"/>
    </dxf>
    <dxf>
      <numFmt numFmtId="165" formatCode="mm/dd/yy;@"/>
      <alignment horizontal="left" vertical="bottom" textRotation="0" wrapText="0" indent="0" justifyLastLine="0" shrinkToFit="0" readingOrder="0"/>
    </dxf>
    <dxf>
      <numFmt numFmtId="167" formatCode="[$-409]mm/dd/yy\ hh:mm\ AM/PM;@"/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mm/dd/yy;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ill>
        <patternFill patternType="solid">
          <fgColor theme="0" tint="-0.1498458815271462"/>
          <bgColor rgb="FFFFDCFF"/>
        </patternFill>
      </fill>
    </dxf>
    <dxf>
      <fill>
        <patternFill patternType="solid">
          <fgColor theme="0" tint="-0.1498458815271462"/>
          <bgColor rgb="FFFFDCFF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A9E5D4"/>
        </patternFill>
      </fill>
    </dxf>
    <dxf>
      <fill>
        <patternFill patternType="solid">
          <fgColor theme="0" tint="-0.14990691854609822"/>
          <bgColor rgb="FFA9E5D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FFFFC8"/>
        </patternFill>
      </fill>
    </dxf>
    <dxf>
      <fill>
        <patternFill patternType="solid">
          <fgColor theme="0" tint="-0.14993743705557422"/>
          <bgColor rgb="FFFFFFC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E8D3AC"/>
        </patternFill>
      </fill>
    </dxf>
    <dxf>
      <fill>
        <patternFill patternType="solid">
          <fgColor theme="0" tint="-0.14993743705557422"/>
          <bgColor rgb="FFE8D3A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9CAD8"/>
        </patternFill>
      </fill>
    </dxf>
    <dxf>
      <fill>
        <patternFill patternType="solid">
          <fgColor theme="0" tint="-0.14990691854609822"/>
          <bgColor rgb="FFF9CAD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6EC9C"/>
        </patternFill>
      </fill>
    </dxf>
    <dxf>
      <fill>
        <patternFill patternType="solid">
          <fgColor theme="0" tint="-0.14990691854609822"/>
          <bgColor rgb="FFF6EC9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6795556505021"/>
          <bgColor theme="2" tint="-9.9948118533890809E-2"/>
        </patternFill>
      </fill>
    </dxf>
    <dxf>
      <fill>
        <patternFill patternType="solid">
          <fgColor theme="0" tint="-0.14996795556505021"/>
          <bgColor theme="2" tint="-9.9948118533890809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auto="1"/>
      </font>
      <fill>
        <patternFill patternType="none">
          <bgColor auto="1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auto="1"/>
      </font>
      <border>
        <top style="thin">
          <color theme="9"/>
        </top>
      </border>
    </dxf>
    <dxf>
      <font>
        <b/>
        <i val="0"/>
        <color auto="1"/>
      </font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auto="1"/>
      </font>
      <border>
        <top style="thin">
          <color theme="8"/>
        </top>
      </border>
    </dxf>
    <dxf>
      <font>
        <b/>
        <i val="0"/>
        <color auto="1"/>
      </font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auto="1"/>
      </font>
      <border>
        <top style="thin">
          <color theme="7"/>
        </top>
      </border>
    </dxf>
    <dxf>
      <font>
        <b/>
        <i val="0"/>
        <color auto="1"/>
      </font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auto="1"/>
      </font>
      <border>
        <top style="thin">
          <color theme="6"/>
        </top>
      </border>
    </dxf>
    <dxf>
      <font>
        <b/>
        <i val="0"/>
        <color auto="1"/>
      </font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auto="1"/>
      </font>
      <border>
        <top style="thin">
          <color theme="5"/>
        </top>
      </border>
    </dxf>
    <dxf>
      <font>
        <b/>
        <i val="0"/>
        <color auto="1"/>
      </font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auto="1"/>
      </font>
      <border>
        <top style="thin">
          <color theme="4"/>
        </top>
      </border>
    </dxf>
    <dxf>
      <font>
        <b/>
        <i val="0"/>
        <color auto="1"/>
      </font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6795556505021"/>
          <bgColor theme="2" tint="-9.9948118533890809E-2"/>
        </patternFill>
      </fill>
    </dxf>
    <dxf>
      <fill>
        <patternFill patternType="solid">
          <fgColor theme="0" tint="-0.14996795556505021"/>
          <bgColor theme="2" tint="-9.9948118533890809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0"/>
      </font>
      <fill>
        <patternFill>
          <bgColor theme="2" tint="-0.499984740745262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theme="0"/>
      </font>
      <fill>
        <patternFill>
          <bgColor theme="9"/>
        </patternFill>
      </fill>
      <border>
        <top style="thin">
          <color theme="9"/>
        </top>
      </border>
    </dxf>
    <dxf>
      <font>
        <b/>
        <i val="0"/>
        <color theme="0"/>
      </font>
      <fill>
        <patternFill>
          <bgColor theme="9"/>
        </patternFill>
      </fill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theme="0"/>
      </font>
      <fill>
        <patternFill>
          <bgColor theme="8"/>
        </patternFill>
      </fill>
      <border>
        <top style="thin">
          <color theme="8"/>
        </top>
      </border>
    </dxf>
    <dxf>
      <font>
        <b/>
        <i val="0"/>
        <color theme="0"/>
      </font>
      <fill>
        <patternFill>
          <bgColor theme="8"/>
        </patternFill>
      </fill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theme="0"/>
      </font>
      <fill>
        <patternFill>
          <bgColor theme="7"/>
        </patternFill>
      </fill>
      <border>
        <top style="thin">
          <color theme="7"/>
        </top>
      </border>
    </dxf>
    <dxf>
      <font>
        <b/>
        <i val="0"/>
        <color theme="0"/>
      </font>
      <fill>
        <patternFill>
          <bgColor theme="7"/>
        </patternFill>
      </fill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0"/>
      </font>
      <fill>
        <patternFill>
          <bgColor theme="6"/>
        </patternFill>
      </fill>
      <border>
        <top style="thin">
          <color theme="6"/>
        </top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theme="0"/>
      </font>
      <fill>
        <patternFill>
          <bgColor theme="5"/>
        </patternFill>
      </fill>
      <border>
        <top style="thin">
          <color theme="5"/>
        </top>
      </border>
    </dxf>
    <dxf>
      <font>
        <b/>
        <i val="0"/>
        <color theme="0"/>
      </font>
      <fill>
        <patternFill>
          <bgColor theme="5"/>
        </patternFill>
      </fill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</border>
    </dxf>
    <dxf>
      <font>
        <b/>
        <i val="0"/>
        <color theme="0"/>
      </font>
      <fill>
        <patternFill>
          <bgColor theme="4"/>
        </patternFill>
      </fill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  <fill>
        <patternFill>
          <bgColor theme="1"/>
        </patternFill>
      </fill>
      <border>
        <top style="thin">
          <color theme="1"/>
        </top>
      </border>
    </dxf>
    <dxf>
      <font>
        <b/>
        <i val="0"/>
        <color theme="0"/>
      </font>
      <fill>
        <patternFill>
          <bgColor theme="1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22" defaultTableStyle="Shir Style 01 Gray" defaultPivotStyle="PivotStyleLight16">
    <tableStyle name="Excel Minimal 01 Gray" pivot="0" count="7" xr9:uid="{6759145B-E672-4B6B-911F-C85AA70ABB8C}">
      <tableStyleElement type="wholeTable" dxfId="267"/>
      <tableStyleElement type="headerRow" dxfId="266"/>
      <tableStyleElement type="totalRow" dxfId="265"/>
      <tableStyleElement type="firstColumn" dxfId="264"/>
      <tableStyleElement type="lastColumn" dxfId="263"/>
      <tableStyleElement type="firstRowStripe" dxfId="262"/>
      <tableStyleElement type="firstColumnStripe" dxfId="261"/>
    </tableStyle>
    <tableStyle name="Excel Minimal 02 Blue" pivot="0" count="7" xr9:uid="{AD831262-8318-42F8-BB6E-39D792DB3BC6}">
      <tableStyleElement type="wholeTable" dxfId="260"/>
      <tableStyleElement type="headerRow" dxfId="259"/>
      <tableStyleElement type="totalRow" dxfId="258"/>
      <tableStyleElement type="firstColumn" dxfId="257"/>
      <tableStyleElement type="lastColumn" dxfId="256"/>
      <tableStyleElement type="firstRowStripe" dxfId="255"/>
      <tableStyleElement type="firstColumnStripe" dxfId="254"/>
    </tableStyle>
    <tableStyle name="Excel Minimal 03 Red" pivot="0" count="7" xr9:uid="{35954E23-638C-4454-9F3B-75A417EA958C}">
      <tableStyleElement type="wholeTable" dxfId="253"/>
      <tableStyleElement type="headerRow" dxfId="252"/>
      <tableStyleElement type="totalRow" dxfId="251"/>
      <tableStyleElement type="firstColumn" dxfId="250"/>
      <tableStyleElement type="lastColumn" dxfId="249"/>
      <tableStyleElement type="firstRowStripe" dxfId="248"/>
      <tableStyleElement type="firstColumnStripe" dxfId="247"/>
    </tableStyle>
    <tableStyle name="Excel Minimal 04 Green" pivot="0" count="7" xr9:uid="{6C1ECD0B-1F69-4F08-A015-7657D5AAAE99}">
      <tableStyleElement type="wholeTable" dxfId="246"/>
      <tableStyleElement type="headerRow" dxfId="245"/>
      <tableStyleElement type="totalRow" dxfId="244"/>
      <tableStyleElement type="firstColumn" dxfId="243"/>
      <tableStyleElement type="lastColumn" dxfId="242"/>
      <tableStyleElement type="firstRowStripe" dxfId="241"/>
      <tableStyleElement type="firstColumnStripe" dxfId="240"/>
    </tableStyle>
    <tableStyle name="Excel Minimal 05 Purple" pivot="0" count="7" xr9:uid="{20A09535-52D8-4D2D-8240-898885AC29AD}">
      <tableStyleElement type="wholeTable" dxfId="239"/>
      <tableStyleElement type="headerRow" dxfId="238"/>
      <tableStyleElement type="totalRow" dxfId="237"/>
      <tableStyleElement type="firstColumn" dxfId="236"/>
      <tableStyleElement type="lastColumn" dxfId="235"/>
      <tableStyleElement type="firstRowStripe" dxfId="234"/>
      <tableStyleElement type="firstColumnStripe" dxfId="233"/>
    </tableStyle>
    <tableStyle name="Excel Minimal 06 Light Blue" pivot="0" count="7" xr9:uid="{46D4D46E-9D20-4633-A17C-24108BA052DE}">
      <tableStyleElement type="wholeTable" dxfId="232"/>
      <tableStyleElement type="headerRow" dxfId="231"/>
      <tableStyleElement type="totalRow" dxfId="230"/>
      <tableStyleElement type="firstColumn" dxfId="229"/>
      <tableStyleElement type="lastColumn" dxfId="228"/>
      <tableStyleElement type="firstRowStripe" dxfId="227"/>
      <tableStyleElement type="firstColumnStripe" dxfId="226"/>
    </tableStyle>
    <tableStyle name="Excel Minimal 07 Orange" pivot="0" count="7" xr9:uid="{7A22539F-005A-4AB7-A45D-781B43FE945C}">
      <tableStyleElement type="wholeTable" dxfId="225"/>
      <tableStyleElement type="headerRow" dxfId="224"/>
      <tableStyleElement type="totalRow" dxfId="223"/>
      <tableStyleElement type="firstColumn" dxfId="222"/>
      <tableStyleElement type="lastColumn" dxfId="221"/>
      <tableStyleElement type="firstRowStripe" dxfId="220"/>
      <tableStyleElement type="firstColumnStripe" dxfId="219"/>
    </tableStyle>
    <tableStyle name="Excel Minimal 08 Brown" pivot="0" count="7" xr9:uid="{46476A99-EF23-4F6B-91C3-6E9E9F1A5768}">
      <tableStyleElement type="wholeTable" dxfId="218"/>
      <tableStyleElement type="headerRow" dxfId="217"/>
      <tableStyleElement type="totalRow" dxfId="216"/>
      <tableStyleElement type="firstColumn" dxfId="215"/>
      <tableStyleElement type="lastColumn" dxfId="214"/>
      <tableStyleElement type="firstRowStripe" dxfId="213"/>
      <tableStyleElement type="firstColumnStripe" dxfId="212"/>
    </tableStyle>
    <tableStyle name="Shir Style 01 Gray" pivot="0" count="7" xr9:uid="{00000000-0011-0000-FFFF-FFFF03000000}">
      <tableStyleElement type="wholeTable" dxfId="211"/>
      <tableStyleElement type="headerRow" dxfId="210"/>
      <tableStyleElement type="totalRow" dxfId="209"/>
      <tableStyleElement type="firstColumn" dxfId="208"/>
      <tableStyleElement type="lastColumn" dxfId="207"/>
      <tableStyleElement type="firstRowStripe" dxfId="206"/>
      <tableStyleElement type="firstColumnStripe" dxfId="205"/>
    </tableStyle>
    <tableStyle name="Shir Style 02 Blue" pivot="0" count="7" xr9:uid="{00000000-0011-0000-FFFF-FFFF04000000}">
      <tableStyleElement type="wholeTable" dxfId="204"/>
      <tableStyleElement type="headerRow" dxfId="203"/>
      <tableStyleElement type="totalRow" dxfId="202"/>
      <tableStyleElement type="firstColumn" dxfId="201"/>
      <tableStyleElement type="lastColumn" dxfId="200"/>
      <tableStyleElement type="firstRowStripe" dxfId="199"/>
      <tableStyleElement type="firstColumnStripe" dxfId="198"/>
    </tableStyle>
    <tableStyle name="Shir Style 03 Red" pivot="0" count="7" xr9:uid="{00000000-0011-0000-FFFF-FFFF05000000}">
      <tableStyleElement type="wholeTable" dxfId="197"/>
      <tableStyleElement type="headerRow" dxfId="196"/>
      <tableStyleElement type="totalRow" dxfId="195"/>
      <tableStyleElement type="firstColumn" dxfId="194"/>
      <tableStyleElement type="lastColumn" dxfId="193"/>
      <tableStyleElement type="firstRowStripe" dxfId="192"/>
      <tableStyleElement type="firstColumnStripe" dxfId="191"/>
    </tableStyle>
    <tableStyle name="Shir Style 04 Green" pivot="0" count="7" xr9:uid="{00000000-0011-0000-FFFF-FFFF06000000}">
      <tableStyleElement type="wholeTable" dxfId="190"/>
      <tableStyleElement type="headerRow" dxfId="189"/>
      <tableStyleElement type="totalRow" dxfId="188"/>
      <tableStyleElement type="firstColumn" dxfId="187"/>
      <tableStyleElement type="lastColumn" dxfId="186"/>
      <tableStyleElement type="firstRowStripe" dxfId="185"/>
      <tableStyleElement type="firstColumnStripe" dxfId="184"/>
    </tableStyle>
    <tableStyle name="Shir Style 05 Purple" pivot="0" count="7" xr9:uid="{00000000-0011-0000-FFFF-FFFF07000000}">
      <tableStyleElement type="wholeTable" dxfId="183"/>
      <tableStyleElement type="headerRow" dxfId="182"/>
      <tableStyleElement type="totalRow" dxfId="181"/>
      <tableStyleElement type="firstColumn" dxfId="180"/>
      <tableStyleElement type="lastColumn" dxfId="179"/>
      <tableStyleElement type="firstRowStripe" dxfId="178"/>
      <tableStyleElement type="firstColumnStripe" dxfId="177"/>
    </tableStyle>
    <tableStyle name="Shir Style 06 Light Blue" pivot="0" count="7" xr9:uid="{00000000-0011-0000-FFFF-FFFF08000000}">
      <tableStyleElement type="wholeTable" dxfId="176"/>
      <tableStyleElement type="headerRow" dxfId="175"/>
      <tableStyleElement type="totalRow" dxfId="174"/>
      <tableStyleElement type="firstColumn" dxfId="173"/>
      <tableStyleElement type="lastColumn" dxfId="172"/>
      <tableStyleElement type="firstRowStripe" dxfId="171"/>
      <tableStyleElement type="firstColumnStripe" dxfId="170"/>
    </tableStyle>
    <tableStyle name="Shir Style 07 Orange" pivot="0" count="7" xr9:uid="{00000000-0011-0000-FFFF-FFFF09000000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  <tableStyle name="Shir Style 08 Brown" pivot="0" count="7" xr9:uid="{00000000-0011-0000-FFFF-FFFF0A000000}">
      <tableStyleElement type="wholeTable" dxfId="162"/>
      <tableStyleElement type="headerRow" dxfId="161"/>
      <tableStyleElement type="totalRow" dxfId="160"/>
      <tableStyleElement type="firstColumn" dxfId="159"/>
      <tableStyleElement type="lastColumn" dxfId="158"/>
      <tableStyleElement type="firstRowStripe" dxfId="157"/>
      <tableStyleElement type="firstColumnStripe" dxfId="156"/>
    </tableStyle>
    <tableStyle name="Shir Style 09 Lemon" pivot="0" count="7" xr9:uid="{00000000-0011-0000-FFFF-FFFF0B000000}">
      <tableStyleElement type="wholeTable" dxfId="155"/>
      <tableStyleElement type="headerRow" dxfId="154"/>
      <tableStyleElement type="totalRow" dxfId="153"/>
      <tableStyleElement type="firstColumn" dxfId="152"/>
      <tableStyleElement type="lastColumn" dxfId="151"/>
      <tableStyleElement type="firstRowStripe" dxfId="150"/>
      <tableStyleElement type="firstColumnStripe" dxfId="149"/>
    </tableStyle>
    <tableStyle name="Shir Style 10 Pink" pivot="0" count="7" xr9:uid="{00000000-0011-0000-FFFF-FFFF0C000000}">
      <tableStyleElement type="wholeTable" dxfId="148"/>
      <tableStyleElement type="headerRow" dxfId="147"/>
      <tableStyleElement type="totalRow" dxfId="146"/>
      <tableStyleElement type="firstColumn" dxfId="145"/>
      <tableStyleElement type="lastColumn" dxfId="144"/>
      <tableStyleElement type="firstRowStripe" dxfId="143"/>
      <tableStyleElement type="firstColumnStripe" dxfId="142"/>
    </tableStyle>
    <tableStyle name="Shir Style 11 Nude" pivot="0" count="7" xr9:uid="{00000000-0011-0000-FFFF-FFFF0D000000}">
      <tableStyleElement type="wholeTable" dxfId="141"/>
      <tableStyleElement type="headerRow" dxfId="140"/>
      <tableStyleElement type="totalRow" dxfId="139"/>
      <tableStyleElement type="firstColumn" dxfId="138"/>
      <tableStyleElement type="lastColumn" dxfId="137"/>
      <tableStyleElement type="firstRowStripe" dxfId="136"/>
      <tableStyleElement type="firstColumnStripe" dxfId="135"/>
    </tableStyle>
    <tableStyle name="Shir Style 12 Yellow" pivot="0" count="7" xr9:uid="{00000000-0011-0000-FFFF-FFFF0E000000}">
      <tableStyleElement type="wholeTable" dxfId="134"/>
      <tableStyleElement type="headerRow" dxfId="133"/>
      <tableStyleElement type="totalRow" dxfId="132"/>
      <tableStyleElement type="firstColumn" dxfId="131"/>
      <tableStyleElement type="lastColumn" dxfId="130"/>
      <tableStyleElement type="firstRowStripe" dxfId="129"/>
      <tableStyleElement type="firstColumnStripe" dxfId="128"/>
    </tableStyle>
    <tableStyle name="Shir Style 13 Torquoise" pivot="0" count="7" xr9:uid="{00000000-0011-0000-FFFF-FFFF0F000000}">
      <tableStyleElement type="wholeTable" dxfId="127"/>
      <tableStyleElement type="headerRow" dxfId="126"/>
      <tableStyleElement type="totalRow" dxfId="125"/>
      <tableStyleElement type="firstColumn" dxfId="124"/>
      <tableStyleElement type="lastColumn" dxfId="123"/>
      <tableStyleElement type="firstRowStripe" dxfId="122"/>
      <tableStyleElement type="firstColumnStripe" dxfId="121"/>
    </tableStyle>
    <tableStyle name="Shir Style 14 Violet" pivot="0" count="7" xr9:uid="{00000000-0011-0000-FFFF-FFFF10000000}">
      <tableStyleElement type="wholeTable" dxfId="120"/>
      <tableStyleElement type="headerRow" dxfId="119"/>
      <tableStyleElement type="totalRow" dxfId="118"/>
      <tableStyleElement type="firstColumn" dxfId="117"/>
      <tableStyleElement type="lastColumn" dxfId="116"/>
      <tableStyleElement type="firstRowStripe" dxfId="115"/>
      <tableStyleElement type="firstColumnStripe" dxfId="114"/>
    </tableStyle>
  </tableStyles>
  <colors>
    <mruColors>
      <color rgb="FF636568"/>
      <color rgb="FFEBFEFC"/>
      <color rgb="FFD6F6F5"/>
      <color rgb="FF177390"/>
      <color rgb="FF8064A2"/>
      <color rgb="FF2AA662"/>
      <color rgb="FFF5F5F5"/>
      <color rgb="FFEAFEFC"/>
      <color rgb="FFFFDCFF"/>
      <color rgb="FFFFC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</xdr:colOff>
      <xdr:row>1</xdr:row>
      <xdr:rowOff>15241</xdr:rowOff>
    </xdr:from>
    <xdr:to>
      <xdr:col>5</xdr:col>
      <xdr:colOff>409575</xdr:colOff>
      <xdr:row>3</xdr:row>
      <xdr:rowOff>189823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CBDCA9-19F9-47DE-9430-166B15F84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" y="100966"/>
          <a:ext cx="2392680" cy="55558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596120</xdr:colOff>
      <xdr:row>4</xdr:row>
      <xdr:rowOff>4572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BF9440-95BC-4E71-BF3E-ED10340F1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85725"/>
          <a:ext cx="1815320" cy="5760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3</xdr:col>
      <xdr:colOff>931069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E5B710-899F-44CA-BC7E-6B5E64CAF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759619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011D74-D43B-489C-A675-45743C36B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1064419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F7FE24-7A1C-4050-B0A9-753621BBE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997744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471F74-90D0-4D39-88D6-6919635F1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997744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91D6F0-934B-45D3-A06E-75CB3E762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997744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5E6071-C53E-4F56-8B53-05790FCB1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997744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375065-7B25-4F21-B002-EEF07EF44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997744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82C9BF-0CA7-4F58-B321-01F17975B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997744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F17C8E-ED98-41F3-82BA-FA7294CF6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1064419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5EB4E8-BC21-42E8-ABB6-D94BFDDA6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1064419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09B51-7A77-4BA4-B5B6-954EFD22B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CE2E2EF-118D-47D0-A11E-473F2EFF9FD5}" name="Tbl_A1_Table_Example" displayName="Tbl_A1_Table_Example" ref="L4:S17" totalsRowCount="1" headerRowDxfId="113" dataDxfId="112">
  <autoFilter ref="L4:S16" xr:uid="{D4726E74-AF63-44A5-98C3-49DBEA067E20}"/>
  <tableColumns count="8">
    <tableColumn id="1" xr3:uid="{9FDECE03-400B-46EE-9B7F-87A389B1FA25}" name="ID" totalsRowLabel="Total" dataDxfId="111" totalsRowDxfId="110"/>
    <tableColumn id="2" xr3:uid="{7533F5B7-66B7-487F-B2C2-9E7518AEF90D}" name="Street Address" dataDxfId="109" totalsRowDxfId="108"/>
    <tableColumn id="5" xr3:uid="{CE9D9A4B-4147-4EC1-9B3E-F61FD352E3E4}" name="Unit #" dataDxfId="107" totalsRowDxfId="106"/>
    <tableColumn id="6" xr3:uid="{7F8D44E5-B99E-4F3F-B3B1-66529B079E69}" name="BR" dataDxfId="105" totalsRowDxfId="104"/>
    <tableColumn id="7" xr3:uid="{1E63C1C8-52CE-49B7-8682-E8705E63CAAA}" name="BA" dataDxfId="103" totalsRowDxfId="102"/>
    <tableColumn id="8" xr3:uid="{A54C89C5-6F3A-4CB2-BCE3-680DFCB2223F}" name="Est Sq Ft" dataDxfId="101" totalsRowDxfId="100"/>
    <tableColumn id="9" xr3:uid="{6D596A4E-8BAA-4CB2-BF08-79531FEC27E3}" name="Offering Price" totalsRowFunction="sum" dataDxfId="99" totalsRowDxfId="98"/>
    <tableColumn id="10" xr3:uid="{946A23C8-B53D-444D-BA96-BE0D6F23E106}" name="Offering Price / Sq Ft" totalsRowFunction="sum" dataDxfId="97" totalsRowDxfId="96">
      <calculatedColumnFormula>Tbl_A1_Table_Example[[#This Row],[Offering Price]]/Tbl_A1_Table_Example[[#This Row],[Est Sq Ft]]</calculatedColumnFormula>
    </tableColumn>
  </tableColumns>
  <tableStyleInfo name="Excel Minimal 07 Orange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E459937-BB06-4384-B2DC-C8246E4B493E}" name="Tbl_Lkp_YN" displayName="Tbl_Lkp_YN" ref="C1:C3" totalsRowShown="0" headerRowDxfId="3" dataDxfId="1" headerRowBorderDxfId="2" dataCellStyle="Input">
  <tableColumns count="1">
    <tableColumn id="1" xr3:uid="{BA323957-E49C-46CE-8727-E794AE383131}" name="YesNo" dataDxfId="0" dataCellStyle="Input"/>
  </tableColumns>
  <tableStyleInfo name="Shir Style 01 Gray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AC5D7E-C5A1-41B6-8760-EE27856EC49A}" name="Tbl_BONUS_01_Example" displayName="Tbl_BONUS_01_Example" ref="K10:R16" totalsRowCount="1" headerRowDxfId="95" dataDxfId="94">
  <tableColumns count="8">
    <tableColumn id="1" xr3:uid="{E0CEA2AE-525B-4324-944B-D6311D13E7C9}" name="ID" totalsRowLabel="Total" dataDxfId="93" totalsRowDxfId="92"/>
    <tableColumn id="2" xr3:uid="{2E553F84-0034-4A51-8930-33F858F4AE59}" name="Street Address" dataDxfId="91" totalsRowDxfId="90"/>
    <tableColumn id="3" xr3:uid="{10E08318-11AA-4769-BE10-B757EAEBE5A8}" name="Date Sold" dataDxfId="89" totalsRowDxfId="88"/>
    <tableColumn id="5" xr3:uid="{87FC624E-6DD8-4F27-B92B-D2ED835EA2FF}" name="Unit #" dataDxfId="87" totalsRowDxfId="86"/>
    <tableColumn id="8" xr3:uid="{FD3C4897-8742-41F5-BBD1-692CFD4E9378}" name="Est Sq Ft" dataDxfId="85" totalsRowDxfId="84"/>
    <tableColumn id="9" xr3:uid="{57515740-22AE-46AF-900E-07856C642F0F}" name="Sale Price" totalsRowFunction="sum" dataDxfId="83" totalsRowDxfId="82"/>
    <tableColumn id="4" xr3:uid="{B8C91809-9812-45AF-A92D-AAB20CED7493}" name="Broker Fee" totalsRowFunction="sum" dataDxfId="81" totalsRowDxfId="80">
      <calculatedColumnFormula>Tbl_BONUS_01_Example[[#This Row],[Sale Price]]*Rng_Bonus_01_Example_BrokerFee</calculatedColumnFormula>
    </tableColumn>
    <tableColumn id="11" xr3:uid="{D53B9326-89E8-4460-9BBD-74E7C0DFE8B8}" name="Broker Fee + Attorney Fee" totalsRowFunction="sum" dataDxfId="79" totalsRowDxfId="78">
      <calculatedColumnFormula>Tbl_BONUS_01_Example[[#This Row],[Broker Fee]]+Rng_Bonus_01_Example_AttorneyFee</calculatedColumnFormula>
    </tableColumn>
  </tableColumns>
  <tableStyleInfo name="Excel Minimal 04 Green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E3637B7-B2B6-4CC2-BA0B-D81F035F50B7}" name="Tbl_B4_ANS_Status" displayName="Tbl_B4_ANS_Status" ref="F5:F8" totalsRowShown="0" headerRowDxfId="77">
  <tableColumns count="1">
    <tableColumn id="1" xr3:uid="{D98807B9-3881-4F90-8752-20216472F473}" name="Status"/>
  </tableColumns>
  <tableStyleInfo name="Shir Style 01 Gray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DF70C5D-C0A9-4B38-9FE2-6F10523E165C}" name="Tbl_B4_ANS_UnitType" displayName="Tbl_B4_ANS_UnitType" ref="H5:H7" totalsRowShown="0" headerRowDxfId="76">
  <tableColumns count="1">
    <tableColumn id="1" xr3:uid="{C44D8A77-51CB-4191-AF8C-4C4129F83952}" name="Unit Type"/>
  </tableColumns>
  <tableStyleInfo name="Shir Style 01 Gray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CC79C2F-B403-477D-91C9-5B6A2DCDA250}" name="Tbl_B4_ANS_BR" displayName="Tbl_B4_ANS_BR" ref="J5:J9" totalsRowShown="0" headerRowDxfId="75" dataDxfId="74">
  <tableColumns count="1">
    <tableColumn id="1" xr3:uid="{BC57A091-EC34-403B-AA58-F2A496FEAF50}" name="BR" dataDxfId="73"/>
  </tableColumns>
  <tableStyleInfo name="Shir Style 01 Gray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9FFA9F6-5761-475A-A5B5-34796C82AF0B}" name="Tbl_B4_ANS_BA" displayName="Tbl_B4_ANS_BA" ref="L5:L12" totalsRowShown="0" headerRowDxfId="72" dataDxfId="71">
  <tableColumns count="1">
    <tableColumn id="1" xr3:uid="{57F8D2AD-EAE6-4642-8E6E-FC1C408C71DC}" name="BA" dataDxfId="70"/>
  </tableColumns>
  <tableStyleInfo name="Shir Style 01 Gray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E7487E0-9062-46D6-972E-5544A2FA4F89}" name="Tbl_B8_Example" displayName="Tbl_B8_Example" ref="AG4:BJ11" totalsRowShown="0" headerRowDxfId="69">
  <tableColumns count="30">
    <tableColumn id="1" xr3:uid="{3D1A0FED-CF8C-4A71-B4CB-BFC3D19D7638}" name="ID" dataDxfId="68">
      <calculatedColumnFormula>ROW(AG5)-ROW(AG$1)</calculatedColumnFormula>
    </tableColumn>
    <tableColumn id="27" xr3:uid="{DD3923B8-2277-4A98-AB8A-D937E0991ACB}" name="Street Address" dataDxfId="67"/>
    <tableColumn id="2" xr3:uid="{85B3D6FF-F5F5-40ED-A83A-DF7140458CFB}" name="Status" dataDxfId="66"/>
    <tableColumn id="14" xr3:uid="{6C8A8D02-ACD2-4B68-9C97-633E52E81F15}" name="Unit Type" dataDxfId="65"/>
    <tableColumn id="15" xr3:uid="{434F5901-4ADB-43EC-8B7C-AC6B8E4F7A5C}" name="Unit Num" dataDxfId="64">
      <calculatedColumnFormula>_xlfn.CONCAT(#REF!,#REF!)</calculatedColumnFormula>
    </tableColumn>
    <tableColumn id="16" xr3:uid="{EDFC4F2B-EDB1-425B-A4F2-1498D1BE4CE6}" name="BR" dataDxfId="63"/>
    <tableColumn id="17" xr3:uid="{5AAFF070-462A-48B0-93F3-6C79E32EB2CD}" name="BA" dataDxfId="62"/>
    <tableColumn id="18" xr3:uid="{96F59EF2-F1F2-4E18-9349-6B58CB133EB9}" name="Est Sq Ft" dataDxfId="61">
      <calculatedColumnFormula>RANDBETWEEN(#REF!,#REF!)</calculatedColumnFormula>
    </tableColumn>
    <tableColumn id="19" xr3:uid="{6201AD5A-BB4D-411A-AB6F-B870ED8792B9}" name="Offering Price" dataDxfId="60">
      <calculatedColumnFormula>RANDBETWEEN(#REF!,#REF!)</calculatedColumnFormula>
    </tableColumn>
    <tableColumn id="20" xr3:uid="{E4D3A08A-8F4D-4269-8AB6-96C2075B183A}" name="Offering Price / Sq Ft" dataDxfId="59">
      <calculatedColumnFormula>Tbl_B8_Example[[#This Row],[Offering Price]]/Tbl_B8_Example[[#This Row],[Est Sq Ft]]</calculatedColumnFormula>
    </tableColumn>
    <tableColumn id="3" xr3:uid="{36ADEEF8-0F94-48EA-8EC6-C4B7D80A0243}" name="Timestamp Listed" dataDxfId="58">
      <calculatedColumnFormula>SUM(Tbl_B8_Example[[#This Row],[Date Listed]:[Time Listed]])</calculatedColumnFormula>
    </tableColumn>
    <tableColumn id="4" xr3:uid="{FF6F4920-6217-4715-AD37-01F941B0BB3D}" name="Date Listed" dataDxfId="57"/>
    <tableColumn id="5" xr3:uid="{E2D9A8D6-6155-4F67-9C3C-3E3F89087585}" name="Time Listed" dataDxfId="56"/>
    <tableColumn id="6" xr3:uid="{C224140A-311C-4B6E-BB96-155F22242049}" name="Timestamp Sold" dataDxfId="55">
      <calculatedColumnFormula>SUM(Tbl_B8_Example[[#This Row],[Date Sold]:[Time Sold]])</calculatedColumnFormula>
    </tableColumn>
    <tableColumn id="7" xr3:uid="{64071638-DB6F-48E8-AF13-EE1451C5886F}" name="Date Sold" dataDxfId="54">
      <calculatedColumnFormula>SUM(Tbl_B8_Example[[#This Row],[Date Listed]],#REF!)</calculatedColumnFormula>
    </tableColumn>
    <tableColumn id="8" xr3:uid="{E5DE3283-A27F-4968-9A86-6482E6D34387}" name="Time Sold" dataDxfId="53"/>
    <tableColumn id="9" xr3:uid="{718D6B9B-A86C-4F49-9F26-8EAC7F3F82E4}" name="Time to Sell (Days)" dataDxfId="52">
      <calculatedColumnFormula>Tbl_B8_Example[[#This Row],[Date Sold]]-Tbl_B8_Example[[#This Row],[Date Listed]]</calculatedColumnFormula>
    </tableColumn>
    <tableColumn id="10" xr3:uid="{26E0FCCE-97FB-4FB2-A382-0C90DE7CA4E6}" name="Time to Sell (Months)" dataDxfId="51">
      <calculatedColumnFormula>Tbl_B8_Example[[#This Row],[Time to Sell (Days)]]/(365/12)</calculatedColumnFormula>
    </tableColumn>
    <tableColumn id="11" xr3:uid="{C1BC191F-8F7D-4379-9E66-EAF469ED7E5C}" name="Time to Sell (Years)" dataDxfId="50">
      <calculatedColumnFormula>Tbl_B8_Example[[#This Row],[Time to Sell (Days)]]/365</calculatedColumnFormula>
    </tableColumn>
    <tableColumn id="29" xr3:uid="{4B984B4C-17D3-4E29-9C45-E04CF6656022}" name="Time to Sell (Y)" dataDxfId="49">
      <calculatedColumnFormula>DATEDIF(Tbl_B8_Example[[#This Row],[Date Listed]],Tbl_B8_Example[[#This Row],[Date Sold]],"Y")</calculatedColumnFormula>
    </tableColumn>
    <tableColumn id="31" xr3:uid="{AF2AF539-1205-4F96-858F-447B2B57EEA4}" name="Time to Sell (Remaining M)" dataDxfId="48">
      <calculatedColumnFormula>DATEDIF(Tbl_B8_Example[[#This Row],[Date Listed]],Tbl_B8_Example[[#This Row],[Date Sold]],"YM")</calculatedColumnFormula>
    </tableColumn>
    <tableColumn id="30" xr3:uid="{B51F6079-AA7B-4068-B011-4B80603EC13C}" name="Time to Sell (Remaining Days)" dataDxfId="47">
      <calculatedColumnFormula>DATEDIF(Tbl_B8_Example[[#This Row],[Date Listed]],Tbl_B8_Example[[#This Row],[Date Sold]],"MD")</calculatedColumnFormula>
    </tableColumn>
    <tableColumn id="12" xr3:uid="{07E47375-55D6-47FA-AF3C-244C63F22889}" name="Time to Sell (Y M D)" dataDxfId="46">
      <calculatedColumnFormula>Tbl_B8_Example[[#This Row],[Time to Sell (Y)]] &amp; "y " &amp; Tbl_B8_Example[[#This Row],[Time to Sell (Remaining M)]] &amp; "m " &amp; Tbl_B8_Example[[#This Row],[Time to Sell (Remaining Days)]] &amp; "d"</calculatedColumnFormula>
    </tableColumn>
    <tableColumn id="13" xr3:uid="{B9B0484A-F96F-4C3D-B816-E9717AE226A1}" name="Time to Sell (Nanosecs)" dataDxfId="45">
      <calculatedColumnFormula>(Tbl_B8_Example[[#This Row],[Timestamp Sold]]-Tbl_B8_Example[[#This Row],[Timestamp Listed]])*24*60*60*1000000000</calculatedColumnFormula>
    </tableColumn>
    <tableColumn id="21" xr3:uid="{A82EB7A5-2A0A-44BD-BCAE-12858B8A7264}" name="Common Charge Per Month" dataDxfId="44">
      <calculatedColumnFormula>ROUND(Tbl_B8_Example[[#This Row],[Offering Price / Sq Ft]]*(2+RAND()),2)</calculatedColumnFormula>
    </tableColumn>
    <tableColumn id="22" xr3:uid="{06D12A06-4045-48BC-B00A-250B77B5023B}" name="Common Charge Per Year" dataDxfId="43">
      <calculatedColumnFormula>Tbl_B8_Example[[#This Row],[Common Charge Per Month]]*12</calculatedColumnFormula>
    </tableColumn>
    <tableColumn id="23" xr3:uid="{F21DAE82-E15E-4471-9D2B-26B6B058ABBB}" name="Real Estate Taxes Per Month" dataDxfId="42">
      <calculatedColumnFormula>ROUND(Tbl_B8_Example[[#This Row],[Offering Price / Sq Ft]]*(1+RAND()),2)</calculatedColumnFormula>
    </tableColumn>
    <tableColumn id="24" xr3:uid="{F928C1E9-09FA-41E2-BD09-2DFCCBE6EA33}" name="Real Estate Taxes Per Year" dataDxfId="41">
      <calculatedColumnFormula>Tbl_B8_Example[[#This Row],[Real Estate Taxes Per Month]]*12</calculatedColumnFormula>
    </tableColumn>
    <tableColumn id="25" xr3:uid="{5C8A9176-C69C-4399-8414-EF59DCAE57FB}" name="Total Expenses Per Month" dataDxfId="40">
      <calculatedColumnFormula>SUM(Tbl_B8_Example[[#This Row],[Common Charge Per Month]],Tbl_B8_Example[[#This Row],[Real Estate Taxes Per Month]])</calculatedColumnFormula>
    </tableColumn>
    <tableColumn id="26" xr3:uid="{6D6A1521-7832-46A0-B24B-198BC0D25194}" name="Total Expenses Per Year" dataDxfId="39">
      <calculatedColumnFormula>SUM(Tbl_B8_Example[[#This Row],[Common Charge Per Year]],Tbl_B8_Example[[#This Row],[Real Estate Taxes Per Year]])</calculatedColumnFormula>
    </tableColumn>
  </tableColumns>
  <tableStyleInfo name="Excel Minimal 05 Purpl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FBD750A-1C71-4DC1-A286-F2232DDE9C3A}" name="Tbl_B8_01" displayName="Tbl_B8_01" ref="B4:AE11" totalsRowShown="0" headerRowDxfId="38">
  <tableColumns count="30">
    <tableColumn id="1" xr3:uid="{7BCD09F7-E6B5-44A6-BD54-9724032EF8EB}" name="ID" dataDxfId="37">
      <calculatedColumnFormula>ROW(B5)-ROW(B$1)</calculatedColumnFormula>
    </tableColumn>
    <tableColumn id="27" xr3:uid="{FFA4FA01-91C8-41FF-A8C7-08BE1371D2D6}" name="Street Address" dataDxfId="36"/>
    <tableColumn id="2" xr3:uid="{CC54FD8B-3298-432A-88DF-AEC78A79D253}" name="Status" dataDxfId="35"/>
    <tableColumn id="14" xr3:uid="{E946BA21-6761-4645-9518-9A824F96BD4D}" name="Unit Type" dataDxfId="34"/>
    <tableColumn id="15" xr3:uid="{F6A6B2B0-C523-469E-BB8A-5C16FFA947FA}" name="Unit Num" dataDxfId="33">
      <calculatedColumnFormula>_xlfn.CONCAT(#REF!,#REF!)</calculatedColumnFormula>
    </tableColumn>
    <tableColumn id="16" xr3:uid="{11BB3811-25F8-41C9-9090-AB2C8640A8AC}" name="BR" dataDxfId="32"/>
    <tableColumn id="17" xr3:uid="{9C17E624-EA26-4673-9319-78A3988E9FA4}" name="BA" dataDxfId="31"/>
    <tableColumn id="18" xr3:uid="{A2F843ED-0F26-442F-B7D5-30A55F2239B2}" name="Est Sq Ft" dataDxfId="30">
      <calculatedColumnFormula>RANDBETWEEN(#REF!,#REF!)</calculatedColumnFormula>
    </tableColumn>
    <tableColumn id="19" xr3:uid="{B973F538-4315-41D1-905D-8EAB1FDF27C0}" name="Offering Price" dataDxfId="29">
      <calculatedColumnFormula>RANDBETWEEN(#REF!,#REF!)</calculatedColumnFormula>
    </tableColumn>
    <tableColumn id="20" xr3:uid="{06EA8C62-79E9-4A96-A781-77321B9E0CFD}" name="Offering Price / Sq Ft" dataDxfId="28">
      <calculatedColumnFormula>Tbl_B8_01[[#This Row],[Offering Price]]/Tbl_B8_01[[#This Row],[Est Sq Ft]]</calculatedColumnFormula>
    </tableColumn>
    <tableColumn id="3" xr3:uid="{0F87F11E-E0FF-4F1E-8B66-0DE7B18167CD}" name="Timestamp Listed" dataDxfId="27">
      <calculatedColumnFormula>SUM(Tbl_B8_01[[#This Row],[Date Listed]:[Time Listed]])</calculatedColumnFormula>
    </tableColumn>
    <tableColumn id="4" xr3:uid="{954D3E92-175B-4F63-87E6-4A4A164B249E}" name="Date Listed" dataDxfId="26"/>
    <tableColumn id="5" xr3:uid="{5658D626-9CB9-450D-9A19-22E72F575ACF}" name="Time Listed" dataDxfId="25"/>
    <tableColumn id="6" xr3:uid="{5CEF0DC1-569E-452C-B0EB-5D113B865636}" name="Timestamp Sold" dataDxfId="24">
      <calculatedColumnFormula>SUM(Tbl_B8_01[[#This Row],[Date Sold]:[Time Sold]])</calculatedColumnFormula>
    </tableColumn>
    <tableColumn id="7" xr3:uid="{EC35F1E1-0577-4520-B2E2-D6C6A92F053F}" name="Date Sold" dataDxfId="23">
      <calculatedColumnFormula>SUM(Tbl_B8_01[[#This Row],[Date Listed]],#REF!)</calculatedColumnFormula>
    </tableColumn>
    <tableColumn id="8" xr3:uid="{1EF9607F-4572-4092-81FB-70A3F0A4151B}" name="Time Sold" dataDxfId="22"/>
    <tableColumn id="9" xr3:uid="{2F82F75A-DBD4-4B7B-B176-1E66066D0105}" name="Time to Sell (Days)" dataDxfId="21">
      <calculatedColumnFormula>Tbl_B8_01[[#This Row],[Date Sold]]-Tbl_B8_01[[#This Row],[Date Listed]]</calculatedColumnFormula>
    </tableColumn>
    <tableColumn id="10" xr3:uid="{6B02B70A-55B4-4BDB-885A-1AF8E69DE9B0}" name="Time to Sell (Months)" dataDxfId="20">
      <calculatedColumnFormula>Tbl_B8_01[[#This Row],[Time to Sell (Days)]]/(365/12)</calculatedColumnFormula>
    </tableColumn>
    <tableColumn id="11" xr3:uid="{6918B903-EF11-4B33-B06E-6CDEF902DF8E}" name="Time to Sell (Years)" dataDxfId="19">
      <calculatedColumnFormula>Tbl_B8_01[[#This Row],[Time to Sell (Days)]]/365</calculatedColumnFormula>
    </tableColumn>
    <tableColumn id="29" xr3:uid="{3E908EE2-3A61-47E9-9383-BECC0F50B914}" name="Time to Sell (Y)" dataDxfId="18">
      <calculatedColumnFormula>DATEDIF(Tbl_B8_01[[#This Row],[Date Listed]],Tbl_B8_01[[#This Row],[Date Sold]],"Y")</calculatedColumnFormula>
    </tableColumn>
    <tableColumn id="31" xr3:uid="{12D28B9A-024F-4F63-BFD8-2CC03824181C}" name="Time to Sell (Remaining M)" dataDxfId="17">
      <calculatedColumnFormula>DATEDIF(Tbl_B8_01[[#This Row],[Date Listed]],Tbl_B8_01[[#This Row],[Date Sold]],"YM")</calculatedColumnFormula>
    </tableColumn>
    <tableColumn id="30" xr3:uid="{3320B4B4-6BC6-4F5E-856E-55FA564ED6FF}" name="Time to Sell (Remaining Days)" dataDxfId="16">
      <calculatedColumnFormula>DATEDIF(Tbl_B8_01[[#This Row],[Date Listed]],Tbl_B8_01[[#This Row],[Date Sold]],"MD")</calculatedColumnFormula>
    </tableColumn>
    <tableColumn id="12" xr3:uid="{D23CB368-B2EC-43AA-8271-5996A76C6887}" name="Time to Sell (Y M D)" dataDxfId="15">
      <calculatedColumnFormula>Tbl_B8_01[[#This Row],[Time to Sell (Y)]] &amp; "y " &amp; Tbl_B8_01[[#This Row],[Time to Sell (Remaining M)]] &amp; "m " &amp; Tbl_B8_01[[#This Row],[Time to Sell (Remaining Days)]] &amp; "d"</calculatedColumnFormula>
    </tableColumn>
    <tableColumn id="13" xr3:uid="{FF02F4A1-355D-4106-B2D9-F620F11E12CF}" name="Time to Sell (Nanosecs)" dataDxfId="14">
      <calculatedColumnFormula>(Tbl_B8_01[[#This Row],[Timestamp Sold]]-Tbl_B8_01[[#This Row],[Timestamp Listed]])*24*60*60*1000000000</calculatedColumnFormula>
    </tableColumn>
    <tableColumn id="21" xr3:uid="{ECD2E461-8B7E-496B-88BA-A3734CCFEF2D}" name="Common Charge Per Month" dataDxfId="13">
      <calculatedColumnFormula>ROUND(Tbl_B8_01[[#This Row],[Offering Price / Sq Ft]]*(2+RAND()),2)</calculatedColumnFormula>
    </tableColumn>
    <tableColumn id="22" xr3:uid="{90CD2342-E273-4B32-90E1-D31A21DF00B1}" name="Common Charge Per Year" dataDxfId="12">
      <calculatedColumnFormula>Tbl_B8_01[[#This Row],[Common Charge Per Month]]*12</calculatedColumnFormula>
    </tableColumn>
    <tableColumn id="23" xr3:uid="{8D963814-E0B7-4F01-B28C-27E3EE5A1D90}" name="Real Estate Taxes Per Month" dataDxfId="11">
      <calculatedColumnFormula>ROUND(Tbl_B8_01[[#This Row],[Offering Price / Sq Ft]]*(1+RAND()),2)</calculatedColumnFormula>
    </tableColumn>
    <tableColumn id="24" xr3:uid="{1BF2DB2A-AE2E-4CFD-8DB0-CD6F1194BB06}" name="Real Estate Taxes Per Year" dataDxfId="10">
      <calculatedColumnFormula>Tbl_B8_01[[#This Row],[Real Estate Taxes Per Month]]*12</calculatedColumnFormula>
    </tableColumn>
    <tableColumn id="25" xr3:uid="{853A5C81-58BA-49DF-92FE-17618C4F895D}" name="Total Expenses Per Month" dataDxfId="9">
      <calculatedColumnFormula>SUM(Tbl_B8_01[[#This Row],[Common Charge Per Month]],Tbl_B8_01[[#This Row],[Real Estate Taxes Per Month]])</calculatedColumnFormula>
    </tableColumn>
    <tableColumn id="26" xr3:uid="{0BC69286-3CBC-42A4-9532-AEFC95E22012}" name="Total Expenses Per Year" dataDxfId="8">
      <calculatedColumnFormula>SUM(Tbl_B8_01[[#This Row],[Common Charge Per Year]],Tbl_B8_01[[#This Row],[Real Estate Taxes Per Year]])</calculatedColumnFormula>
    </tableColumn>
  </tableColumns>
  <tableStyleInfo name="Excel Minimal 05 Purpl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2C7441-ECBE-4085-B0DC-8767620C7246}" name="Tbl_Lkp_AnswerStatus" displayName="Tbl_Lkp_AnswerStatus" ref="A1:A3" totalsRowShown="0" headerRowDxfId="7" dataDxfId="5" headerRowBorderDxfId="6" dataCellStyle="Input">
  <tableColumns count="1">
    <tableColumn id="1" xr3:uid="{606B3AE7-9357-4585-9082-7623F6ECB3BD}" name="Answer Status" dataDxfId="4" dataCellStyle="Input"/>
  </tableColumns>
  <tableStyleInfo name="Shir Style 01 Gra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B8D76-5D52-40A4-B578-E6F2E38F7537}">
  <sheetPr>
    <tabColor rgb="FFD6F6F5"/>
  </sheetPr>
  <dimension ref="A1:M16"/>
  <sheetViews>
    <sheetView showGridLines="0" tabSelected="1" zoomScaleNormal="100" workbookViewId="0"/>
  </sheetViews>
  <sheetFormatPr defaultColWidth="9.140625" defaultRowHeight="15" x14ac:dyDescent="0.25"/>
  <cols>
    <col min="1" max="1" width="2.5703125" style="1" customWidth="1"/>
    <col min="2" max="2" width="2.85546875" style="1" customWidth="1"/>
    <col min="3" max="3" width="9.140625" style="1"/>
    <col min="4" max="4" width="9.140625" style="1" customWidth="1"/>
    <col min="5" max="16384" width="9.140625" style="1"/>
  </cols>
  <sheetData>
    <row r="1" spans="1:13" ht="6.95" customHeight="1" x14ac:dyDescent="0.25"/>
    <row r="5" spans="1:13" ht="6.95" customHeight="1" x14ac:dyDescent="0.25"/>
    <row r="6" spans="1:13" ht="46.5" x14ac:dyDescent="0.7">
      <c r="B6" s="2" t="s">
        <v>7</v>
      </c>
    </row>
    <row r="7" spans="1:13" ht="6.95" customHeight="1" x14ac:dyDescent="0.25"/>
    <row r="8" spans="1:13" ht="21" x14ac:dyDescent="0.35">
      <c r="B8" s="5" t="s">
        <v>15</v>
      </c>
    </row>
    <row r="9" spans="1:13" ht="6.95" customHeight="1" x14ac:dyDescent="0.25"/>
    <row r="10" spans="1:13" ht="17.25" x14ac:dyDescent="0.3">
      <c r="B10" s="20" t="s">
        <v>14</v>
      </c>
      <c r="I10" s="20"/>
      <c r="M10" s="20"/>
    </row>
    <row r="11" spans="1:13" ht="17.25" x14ac:dyDescent="0.3">
      <c r="A11" s="4"/>
      <c r="B11" s="23">
        <v>1</v>
      </c>
      <c r="C11" s="4" t="s">
        <v>8</v>
      </c>
      <c r="D11" s="4"/>
      <c r="F11" s="4"/>
      <c r="I11" s="4"/>
      <c r="M11" s="4"/>
    </row>
    <row r="12" spans="1:13" ht="17.25" x14ac:dyDescent="0.3">
      <c r="A12" s="4"/>
      <c r="B12" s="23">
        <v>2</v>
      </c>
      <c r="C12" s="4" t="s">
        <v>9</v>
      </c>
      <c r="D12" s="4"/>
      <c r="F12" s="4"/>
      <c r="I12" s="4"/>
      <c r="M12" s="4"/>
    </row>
    <row r="13" spans="1:13" ht="17.25" x14ac:dyDescent="0.3">
      <c r="A13" s="4"/>
      <c r="B13" s="23">
        <v>3</v>
      </c>
      <c r="C13" s="4" t="s">
        <v>10</v>
      </c>
      <c r="D13" s="4"/>
      <c r="F13" s="4"/>
      <c r="I13" s="4"/>
    </row>
    <row r="14" spans="1:13" ht="17.25" x14ac:dyDescent="0.3">
      <c r="A14" s="4"/>
      <c r="B14" s="23">
        <v>4</v>
      </c>
      <c r="C14" s="4" t="s">
        <v>11</v>
      </c>
      <c r="D14" s="4"/>
      <c r="F14" s="4"/>
      <c r="I14" s="4"/>
    </row>
    <row r="15" spans="1:13" ht="17.25" x14ac:dyDescent="0.3">
      <c r="A15" s="4"/>
      <c r="B15" s="23">
        <v>5</v>
      </c>
      <c r="C15" s="4" t="s">
        <v>12</v>
      </c>
    </row>
    <row r="16" spans="1:13" ht="17.25" x14ac:dyDescent="0.3">
      <c r="A16" s="4"/>
      <c r="B16" s="23">
        <v>6</v>
      </c>
      <c r="C16" s="4" t="s">
        <v>13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67E8-45F5-48DA-B847-FDE93CFBE80C}">
  <sheetPr>
    <tabColor rgb="FFD6F6F5"/>
    <pageSetUpPr fitToPage="1"/>
  </sheetPr>
  <dimension ref="B1:H53"/>
  <sheetViews>
    <sheetView showGridLines="0" zoomScaleNormal="100" workbookViewId="0"/>
  </sheetViews>
  <sheetFormatPr defaultColWidth="9.140625" defaultRowHeight="17.25" x14ac:dyDescent="0.3"/>
  <cols>
    <col min="1" max="1" width="2.5703125" style="4" customWidth="1"/>
    <col min="2" max="2" width="2.7109375" style="4" customWidth="1"/>
    <col min="3" max="3" width="3.140625" style="4" customWidth="1"/>
    <col min="4" max="4" width="4.5703125" style="4" bestFit="1" customWidth="1"/>
    <col min="5" max="16384" width="9.140625" style="4"/>
  </cols>
  <sheetData>
    <row r="1" spans="2:8" ht="31.5" x14ac:dyDescent="0.5">
      <c r="B1" s="25" t="s">
        <v>55</v>
      </c>
    </row>
    <row r="2" spans="2:8" ht="6.95" customHeight="1" x14ac:dyDescent="0.3"/>
    <row r="3" spans="2:8" ht="26.25" x14ac:dyDescent="0.4">
      <c r="B3" s="22" t="s">
        <v>56</v>
      </c>
    </row>
    <row r="4" spans="2:8" x14ac:dyDescent="0.3">
      <c r="C4" s="26" t="s">
        <v>64</v>
      </c>
      <c r="D4" s="4" t="s">
        <v>57</v>
      </c>
    </row>
    <row r="5" spans="2:8" x14ac:dyDescent="0.3">
      <c r="C5" s="26" t="s">
        <v>65</v>
      </c>
      <c r="D5" s="4" t="s">
        <v>58</v>
      </c>
    </row>
    <row r="6" spans="2:8" x14ac:dyDescent="0.3">
      <c r="C6" s="26" t="s">
        <v>66</v>
      </c>
      <c r="D6" s="4" t="s">
        <v>59</v>
      </c>
    </row>
    <row r="7" spans="2:8" s="27" customFormat="1" ht="6.95" customHeight="1" x14ac:dyDescent="0.3"/>
    <row r="8" spans="2:8" ht="21" x14ac:dyDescent="0.35">
      <c r="B8" s="5" t="s">
        <v>79</v>
      </c>
      <c r="H8" s="24"/>
    </row>
    <row r="9" spans="2:8" x14ac:dyDescent="0.3">
      <c r="C9" s="4">
        <v>1</v>
      </c>
      <c r="D9" s="4" t="s">
        <v>60</v>
      </c>
    </row>
    <row r="10" spans="2:8" x14ac:dyDescent="0.3">
      <c r="C10" s="4">
        <v>2</v>
      </c>
      <c r="D10" s="4" t="s">
        <v>61</v>
      </c>
    </row>
    <row r="11" spans="2:8" x14ac:dyDescent="0.3">
      <c r="C11" s="4">
        <v>3</v>
      </c>
      <c r="D11" s="4" t="s">
        <v>62</v>
      </c>
    </row>
    <row r="12" spans="2:8" ht="6.95" customHeight="1" x14ac:dyDescent="0.3"/>
    <row r="13" spans="2:8" ht="21" x14ac:dyDescent="0.35">
      <c r="B13" s="5" t="s">
        <v>80</v>
      </c>
    </row>
    <row r="14" spans="2:8" x14ac:dyDescent="0.3">
      <c r="C14" s="4">
        <v>1</v>
      </c>
      <c r="D14" s="4" t="s">
        <v>60</v>
      </c>
    </row>
    <row r="15" spans="2:8" x14ac:dyDescent="0.3">
      <c r="C15" s="4">
        <v>2</v>
      </c>
      <c r="D15" s="4" t="s">
        <v>63</v>
      </c>
    </row>
    <row r="16" spans="2:8" x14ac:dyDescent="0.3">
      <c r="C16" s="4">
        <v>3</v>
      </c>
      <c r="D16" s="4" t="s">
        <v>62</v>
      </c>
    </row>
    <row r="17" spans="2:4" s="27" customFormat="1" ht="6.95" customHeight="1" x14ac:dyDescent="0.3"/>
    <row r="18" spans="2:4" ht="21" x14ac:dyDescent="0.35">
      <c r="B18" s="5" t="s">
        <v>81</v>
      </c>
    </row>
    <row r="19" spans="2:4" x14ac:dyDescent="0.3">
      <c r="C19" s="4">
        <v>1</v>
      </c>
      <c r="D19" s="4" t="s">
        <v>67</v>
      </c>
    </row>
    <row r="20" spans="2:4" x14ac:dyDescent="0.3">
      <c r="C20" s="4">
        <v>2</v>
      </c>
      <c r="D20" s="4" t="s">
        <v>61</v>
      </c>
    </row>
    <row r="21" spans="2:4" x14ac:dyDescent="0.3">
      <c r="C21" s="4">
        <v>3</v>
      </c>
      <c r="D21" s="4" t="s">
        <v>62</v>
      </c>
    </row>
    <row r="22" spans="2:4" ht="6.95" customHeight="1" x14ac:dyDescent="0.3"/>
    <row r="23" spans="2:4" ht="21" x14ac:dyDescent="0.35">
      <c r="B23" s="5" t="s">
        <v>82</v>
      </c>
    </row>
    <row r="24" spans="2:4" x14ac:dyDescent="0.3">
      <c r="C24" s="4">
        <v>1</v>
      </c>
      <c r="D24" s="4" t="s">
        <v>67</v>
      </c>
    </row>
    <row r="25" spans="2:4" x14ac:dyDescent="0.3">
      <c r="C25" s="4">
        <v>2</v>
      </c>
      <c r="D25" s="4" t="s">
        <v>61</v>
      </c>
    </row>
    <row r="26" spans="2:4" x14ac:dyDescent="0.3">
      <c r="C26" s="4">
        <v>3</v>
      </c>
      <c r="D26" s="4" t="s">
        <v>62</v>
      </c>
    </row>
    <row r="27" spans="2:4" x14ac:dyDescent="0.3">
      <c r="D27" s="21" t="s">
        <v>85</v>
      </c>
    </row>
    <row r="28" spans="2:4" s="27" customFormat="1" ht="6.95" customHeight="1" x14ac:dyDescent="0.3"/>
    <row r="29" spans="2:4" ht="21" x14ac:dyDescent="0.35">
      <c r="B29" s="5" t="s">
        <v>83</v>
      </c>
    </row>
    <row r="30" spans="2:4" x14ac:dyDescent="0.3">
      <c r="C30" s="20" t="s">
        <v>68</v>
      </c>
    </row>
    <row r="31" spans="2:4" x14ac:dyDescent="0.3">
      <c r="C31" s="4">
        <v>1</v>
      </c>
      <c r="D31" s="4" t="s">
        <v>69</v>
      </c>
    </row>
    <row r="32" spans="2:4" x14ac:dyDescent="0.3">
      <c r="C32" s="4">
        <v>2</v>
      </c>
      <c r="D32" s="4" t="s">
        <v>70</v>
      </c>
    </row>
    <row r="33" spans="3:4" x14ac:dyDescent="0.3">
      <c r="C33" s="4">
        <v>3</v>
      </c>
      <c r="D33" s="4" t="s">
        <v>73</v>
      </c>
    </row>
    <row r="34" spans="3:4" x14ac:dyDescent="0.3">
      <c r="C34" s="4">
        <v>4</v>
      </c>
      <c r="D34" s="4" t="s">
        <v>62</v>
      </c>
    </row>
    <row r="35" spans="3:4" ht="6.95" customHeight="1" x14ac:dyDescent="0.3"/>
    <row r="36" spans="3:4" x14ac:dyDescent="0.3">
      <c r="C36" s="20" t="s">
        <v>71</v>
      </c>
    </row>
    <row r="37" spans="3:4" x14ac:dyDescent="0.3">
      <c r="C37" s="4">
        <v>1</v>
      </c>
      <c r="D37" s="4" t="s">
        <v>72</v>
      </c>
    </row>
    <row r="38" spans="3:4" x14ac:dyDescent="0.3">
      <c r="C38" s="4">
        <v>2</v>
      </c>
      <c r="D38" s="4" t="s">
        <v>70</v>
      </c>
    </row>
    <row r="39" spans="3:4" x14ac:dyDescent="0.3">
      <c r="C39" s="4">
        <v>3</v>
      </c>
      <c r="D39" s="4" t="s">
        <v>74</v>
      </c>
    </row>
    <row r="40" spans="3:4" x14ac:dyDescent="0.3">
      <c r="C40" s="4">
        <v>4</v>
      </c>
      <c r="D40" s="4" t="s">
        <v>62</v>
      </c>
    </row>
    <row r="41" spans="3:4" x14ac:dyDescent="0.3">
      <c r="C41" s="4">
        <v>5</v>
      </c>
      <c r="D41" s="4" t="s">
        <v>75</v>
      </c>
    </row>
    <row r="42" spans="3:4" ht="6.95" customHeight="1" x14ac:dyDescent="0.3"/>
    <row r="43" spans="3:4" x14ac:dyDescent="0.3">
      <c r="C43" s="20" t="s">
        <v>76</v>
      </c>
    </row>
    <row r="44" spans="3:4" x14ac:dyDescent="0.3">
      <c r="C44" s="4">
        <v>1</v>
      </c>
      <c r="D44" s="4" t="s">
        <v>77</v>
      </c>
    </row>
    <row r="45" spans="3:4" x14ac:dyDescent="0.3">
      <c r="C45" s="4">
        <v>2</v>
      </c>
      <c r="D45" s="4" t="s">
        <v>61</v>
      </c>
    </row>
    <row r="46" spans="3:4" x14ac:dyDescent="0.3">
      <c r="C46" s="4">
        <v>3</v>
      </c>
      <c r="D46" s="4" t="s">
        <v>78</v>
      </c>
    </row>
    <row r="47" spans="3:4" x14ac:dyDescent="0.3">
      <c r="C47" s="4">
        <v>4</v>
      </c>
      <c r="D47" s="4" t="s">
        <v>62</v>
      </c>
    </row>
    <row r="48" spans="3:4" ht="6.95" customHeight="1" x14ac:dyDescent="0.3"/>
    <row r="49" spans="2:4" ht="21" x14ac:dyDescent="0.35">
      <c r="B49" s="5" t="s">
        <v>84</v>
      </c>
    </row>
    <row r="50" spans="2:4" x14ac:dyDescent="0.3">
      <c r="C50" s="4">
        <v>1</v>
      </c>
      <c r="D50" s="4" t="s">
        <v>77</v>
      </c>
    </row>
    <row r="51" spans="2:4" x14ac:dyDescent="0.3">
      <c r="C51" s="4">
        <v>2</v>
      </c>
      <c r="D51" s="4" t="s">
        <v>61</v>
      </c>
    </row>
    <row r="52" spans="2:4" x14ac:dyDescent="0.3">
      <c r="C52" s="4">
        <v>3</v>
      </c>
      <c r="D52" s="4" t="s">
        <v>62</v>
      </c>
    </row>
    <row r="53" spans="2:4" x14ac:dyDescent="0.3">
      <c r="D53" s="21" t="s">
        <v>86</v>
      </c>
    </row>
  </sheetData>
  <pageMargins left="0.7" right="0.7" top="0.75" bottom="0.75" header="0.3" footer="0.3"/>
  <pageSetup scale="78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0061-8B71-47EE-83CC-3A76A3943E84}">
  <sheetPr>
    <tabColor rgb="FF636568"/>
  </sheetPr>
  <dimension ref="A1:P15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2.5703125" style="8" customWidth="1"/>
    <col min="2" max="2" width="3" style="8" bestFit="1" customWidth="1"/>
    <col min="3" max="3" width="15.7109375" style="8" customWidth="1"/>
    <col min="4" max="4" width="14.7109375" style="8" bestFit="1" customWidth="1"/>
    <col min="5" max="5" width="4.7109375" style="8" customWidth="1"/>
    <col min="6" max="6" width="15" style="8" bestFit="1" customWidth="1"/>
    <col min="7" max="7" width="1.7109375" style="8" customWidth="1"/>
    <col min="8" max="8" width="17" style="8" bestFit="1" customWidth="1"/>
    <col min="9" max="9" width="1.7109375" style="8" customWidth="1"/>
    <col min="10" max="10" width="12" style="8" bestFit="1" customWidth="1"/>
    <col min="11" max="11" width="1.7109375" style="8" customWidth="1"/>
    <col min="12" max="12" width="12" style="8" bestFit="1" customWidth="1"/>
    <col min="13" max="13" width="4.7109375" style="8" customWidth="1"/>
    <col min="14" max="14" width="2" style="8" bestFit="1" customWidth="1"/>
    <col min="15" max="15" width="3.85546875" style="8" bestFit="1" customWidth="1"/>
    <col min="16" max="16" width="58.140625" style="8" bestFit="1" customWidth="1"/>
    <col min="17" max="16384" width="9.140625" style="8"/>
  </cols>
  <sheetData>
    <row r="1" spans="1:16" s="6" customFormat="1" ht="21" x14ac:dyDescent="0.35">
      <c r="A1" s="37"/>
      <c r="D1" s="18" t="s">
        <v>223</v>
      </c>
    </row>
    <row r="2" spans="1:16" s="6" customFormat="1" ht="18.75" x14ac:dyDescent="0.3">
      <c r="A2" s="38"/>
      <c r="D2" s="19" t="s">
        <v>246</v>
      </c>
    </row>
    <row r="3" spans="1:16" ht="18.75" customHeight="1" x14ac:dyDescent="0.3">
      <c r="F3" s="39" t="s">
        <v>231</v>
      </c>
      <c r="N3" s="39" t="s">
        <v>147</v>
      </c>
      <c r="P3" s="40"/>
    </row>
    <row r="4" spans="1:16" ht="6.95" customHeight="1" x14ac:dyDescent="0.25">
      <c r="F4" s="40"/>
      <c r="N4" s="40"/>
      <c r="P4" s="40"/>
    </row>
    <row r="5" spans="1:16" ht="45" x14ac:dyDescent="0.25">
      <c r="B5" s="53" t="s">
        <v>5</v>
      </c>
      <c r="C5" s="53" t="s">
        <v>204</v>
      </c>
      <c r="D5" s="54" t="s">
        <v>232</v>
      </c>
      <c r="F5" s="45" t="s">
        <v>87</v>
      </c>
      <c r="H5" s="45" t="s">
        <v>102</v>
      </c>
      <c r="J5" s="45" t="s">
        <v>104</v>
      </c>
      <c r="L5" s="45" t="s">
        <v>105</v>
      </c>
      <c r="N5" s="41" t="s">
        <v>148</v>
      </c>
      <c r="O5" s="41" t="s">
        <v>224</v>
      </c>
      <c r="P5" s="41"/>
    </row>
    <row r="6" spans="1:16" x14ac:dyDescent="0.25">
      <c r="B6" s="52">
        <v>1</v>
      </c>
      <c r="C6" s="52" t="s">
        <v>87</v>
      </c>
      <c r="D6" s="61"/>
      <c r="F6" t="s">
        <v>115</v>
      </c>
      <c r="H6" t="s">
        <v>118</v>
      </c>
      <c r="J6" s="9">
        <v>1</v>
      </c>
      <c r="L6" s="9">
        <v>1</v>
      </c>
      <c r="N6" s="8">
        <v>1</v>
      </c>
      <c r="O6" s="8" t="s">
        <v>225</v>
      </c>
    </row>
    <row r="7" spans="1:16" x14ac:dyDescent="0.25">
      <c r="B7" s="52">
        <v>2</v>
      </c>
      <c r="C7" s="52" t="s">
        <v>102</v>
      </c>
      <c r="D7" s="61"/>
      <c r="F7" t="s">
        <v>120</v>
      </c>
      <c r="H7" t="s">
        <v>116</v>
      </c>
      <c r="J7" s="9">
        <v>2</v>
      </c>
      <c r="L7" s="9">
        <v>1.5</v>
      </c>
      <c r="N7" s="8">
        <v>2</v>
      </c>
      <c r="O7" s="8" t="s">
        <v>227</v>
      </c>
    </row>
    <row r="8" spans="1:16" x14ac:dyDescent="0.25">
      <c r="B8" s="52">
        <v>3</v>
      </c>
      <c r="C8" s="52" t="s">
        <v>104</v>
      </c>
      <c r="D8" s="77"/>
      <c r="F8" t="s">
        <v>122</v>
      </c>
      <c r="J8" s="9">
        <v>3</v>
      </c>
      <c r="L8" s="9">
        <v>2</v>
      </c>
      <c r="N8" s="8">
        <v>3</v>
      </c>
      <c r="O8" s="8" t="s">
        <v>228</v>
      </c>
    </row>
    <row r="9" spans="1:16" x14ac:dyDescent="0.25">
      <c r="B9" s="52">
        <v>4</v>
      </c>
      <c r="C9" s="52" t="s">
        <v>105</v>
      </c>
      <c r="D9" s="77"/>
      <c r="J9" s="9">
        <v>4</v>
      </c>
      <c r="L9" s="9">
        <v>2.5</v>
      </c>
      <c r="N9" s="8">
        <v>4</v>
      </c>
      <c r="O9" s="8" t="s">
        <v>229</v>
      </c>
    </row>
    <row r="10" spans="1:16" x14ac:dyDescent="0.25">
      <c r="L10" s="9">
        <v>3</v>
      </c>
      <c r="O10" s="8" t="s">
        <v>39</v>
      </c>
      <c r="P10" s="8" t="s">
        <v>38</v>
      </c>
    </row>
    <row r="11" spans="1:16" x14ac:dyDescent="0.25">
      <c r="L11" s="9">
        <v>3.5</v>
      </c>
      <c r="O11" s="8" t="s">
        <v>40</v>
      </c>
      <c r="P11" s="8" t="s">
        <v>243</v>
      </c>
    </row>
    <row r="12" spans="1:16" x14ac:dyDescent="0.25">
      <c r="L12" s="9">
        <v>4</v>
      </c>
      <c r="P12" s="8" t="s">
        <v>244</v>
      </c>
    </row>
    <row r="13" spans="1:16" x14ac:dyDescent="0.25">
      <c r="P13" s="74" t="s">
        <v>230</v>
      </c>
    </row>
    <row r="14" spans="1:16" x14ac:dyDescent="0.25">
      <c r="E14" s="11" t="s">
        <v>234</v>
      </c>
      <c r="F14" s="76" t="s">
        <v>233</v>
      </c>
      <c r="H14" s="76" t="s">
        <v>237</v>
      </c>
      <c r="J14" s="76" t="s">
        <v>239</v>
      </c>
      <c r="L14" s="76" t="s">
        <v>241</v>
      </c>
      <c r="N14" s="8">
        <v>5</v>
      </c>
      <c r="O14" s="8" t="s">
        <v>226</v>
      </c>
    </row>
    <row r="15" spans="1:16" x14ac:dyDescent="0.25">
      <c r="E15" s="11" t="s">
        <v>235</v>
      </c>
      <c r="F15" s="76" t="s">
        <v>236</v>
      </c>
      <c r="H15" s="76" t="s">
        <v>238</v>
      </c>
      <c r="J15" s="76" t="s">
        <v>240</v>
      </c>
      <c r="L15" s="76" t="s">
        <v>242</v>
      </c>
    </row>
  </sheetData>
  <pageMargins left="0.7" right="0.7" top="0.75" bottom="0.75" header="0.3" footer="0.3"/>
  <pageSetup paperSize="121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7018A-8EB6-42CC-AD4C-75224CD788F9}">
  <sheetPr>
    <tabColor rgb="FF636568"/>
  </sheetPr>
  <dimension ref="A1:P15"/>
  <sheetViews>
    <sheetView zoomScaleNormal="100" workbookViewId="0">
      <pane ySplit="2" topLeftCell="A3" activePane="bottomLeft" state="frozen"/>
      <selection pane="bottomLeft" activeCell="D6" sqref="D6"/>
    </sheetView>
  </sheetViews>
  <sheetFormatPr defaultColWidth="9.140625" defaultRowHeight="15" x14ac:dyDescent="0.25"/>
  <cols>
    <col min="1" max="1" width="2.5703125" style="8" customWidth="1"/>
    <col min="2" max="2" width="3" style="8" bestFit="1" customWidth="1"/>
    <col min="3" max="3" width="15.7109375" style="8" customWidth="1"/>
    <col min="4" max="4" width="14.7109375" style="8" bestFit="1" customWidth="1"/>
    <col min="5" max="5" width="4.7109375" style="8" customWidth="1"/>
    <col min="6" max="6" width="15" style="8" bestFit="1" customWidth="1"/>
    <col min="7" max="7" width="1.7109375" style="8" customWidth="1"/>
    <col min="8" max="8" width="17" style="8" bestFit="1" customWidth="1"/>
    <col min="9" max="9" width="1.7109375" style="8" customWidth="1"/>
    <col min="10" max="10" width="12" style="8" bestFit="1" customWidth="1"/>
    <col min="11" max="11" width="1.7109375" style="8" customWidth="1"/>
    <col min="12" max="12" width="12" style="8" bestFit="1" customWidth="1"/>
    <col min="13" max="13" width="4.7109375" style="8" customWidth="1"/>
    <col min="14" max="14" width="2" style="8" bestFit="1" customWidth="1"/>
    <col min="15" max="15" width="3.85546875" style="8" bestFit="1" customWidth="1"/>
    <col min="16" max="16" width="58.140625" style="8" bestFit="1" customWidth="1"/>
    <col min="17" max="16384" width="9.140625" style="8"/>
  </cols>
  <sheetData>
    <row r="1" spans="1:16" s="6" customFormat="1" ht="21" x14ac:dyDescent="0.35">
      <c r="A1" s="37"/>
      <c r="D1" s="18" t="s">
        <v>245</v>
      </c>
    </row>
    <row r="2" spans="1:16" s="6" customFormat="1" ht="18.75" x14ac:dyDescent="0.3">
      <c r="A2" s="38"/>
      <c r="D2" s="19" t="s">
        <v>246</v>
      </c>
    </row>
    <row r="3" spans="1:16" ht="18.75" customHeight="1" x14ac:dyDescent="0.3">
      <c r="F3" s="39" t="s">
        <v>231</v>
      </c>
      <c r="N3" s="39" t="s">
        <v>147</v>
      </c>
      <c r="P3" s="40"/>
    </row>
    <row r="4" spans="1:16" ht="6.95" customHeight="1" x14ac:dyDescent="0.25">
      <c r="F4" s="40"/>
      <c r="N4" s="40"/>
      <c r="P4" s="40"/>
    </row>
    <row r="5" spans="1:16" ht="45" x14ac:dyDescent="0.25">
      <c r="B5" s="53" t="s">
        <v>5</v>
      </c>
      <c r="C5" s="53" t="s">
        <v>204</v>
      </c>
      <c r="D5" s="54" t="s">
        <v>232</v>
      </c>
      <c r="F5" s="75" t="s">
        <v>87</v>
      </c>
      <c r="H5" s="75" t="s">
        <v>102</v>
      </c>
      <c r="J5" s="78" t="s">
        <v>104</v>
      </c>
      <c r="L5" s="78" t="s">
        <v>105</v>
      </c>
      <c r="N5" s="41" t="s">
        <v>148</v>
      </c>
      <c r="O5" s="41" t="s">
        <v>224</v>
      </c>
      <c r="P5" s="41"/>
    </row>
    <row r="6" spans="1:16" x14ac:dyDescent="0.25">
      <c r="B6" s="52">
        <v>1</v>
      </c>
      <c r="C6" s="52" t="s">
        <v>87</v>
      </c>
      <c r="D6" s="61" t="s">
        <v>122</v>
      </c>
      <c r="F6" t="s">
        <v>115</v>
      </c>
      <c r="H6" t="s">
        <v>118</v>
      </c>
      <c r="J6" s="9">
        <v>1</v>
      </c>
      <c r="L6" s="9">
        <v>1</v>
      </c>
      <c r="N6" s="8">
        <v>1</v>
      </c>
      <c r="O6" s="8" t="s">
        <v>225</v>
      </c>
    </row>
    <row r="7" spans="1:16" x14ac:dyDescent="0.25">
      <c r="B7" s="52">
        <v>2</v>
      </c>
      <c r="C7" s="52" t="s">
        <v>102</v>
      </c>
      <c r="D7" s="61" t="s">
        <v>116</v>
      </c>
      <c r="F7" t="s">
        <v>120</v>
      </c>
      <c r="H7" t="s">
        <v>116</v>
      </c>
      <c r="J7" s="9">
        <v>2</v>
      </c>
      <c r="L7" s="9">
        <v>1.5</v>
      </c>
      <c r="N7" s="8">
        <v>2</v>
      </c>
      <c r="O7" s="8" t="s">
        <v>227</v>
      </c>
    </row>
    <row r="8" spans="1:16" x14ac:dyDescent="0.25">
      <c r="B8" s="52">
        <v>3</v>
      </c>
      <c r="C8" s="52" t="s">
        <v>104</v>
      </c>
      <c r="D8" s="77">
        <v>1</v>
      </c>
      <c r="F8" t="s">
        <v>122</v>
      </c>
      <c r="J8" s="9">
        <v>3</v>
      </c>
      <c r="L8" s="9">
        <v>2</v>
      </c>
      <c r="N8" s="8">
        <v>3</v>
      </c>
      <c r="O8" s="8" t="s">
        <v>228</v>
      </c>
    </row>
    <row r="9" spans="1:16" x14ac:dyDescent="0.25">
      <c r="B9" s="52">
        <v>4</v>
      </c>
      <c r="C9" s="52" t="s">
        <v>105</v>
      </c>
      <c r="D9" s="77">
        <v>3.5</v>
      </c>
      <c r="J9" s="9">
        <v>4</v>
      </c>
      <c r="L9" s="9">
        <v>2.5</v>
      </c>
      <c r="N9" s="8">
        <v>4</v>
      </c>
      <c r="O9" s="8" t="s">
        <v>229</v>
      </c>
    </row>
    <row r="10" spans="1:16" x14ac:dyDescent="0.25">
      <c r="L10" s="9">
        <v>3</v>
      </c>
      <c r="O10" s="8" t="s">
        <v>39</v>
      </c>
      <c r="P10" s="8" t="s">
        <v>38</v>
      </c>
    </row>
    <row r="11" spans="1:16" x14ac:dyDescent="0.25">
      <c r="L11" s="9">
        <v>3.5</v>
      </c>
      <c r="O11" s="8" t="s">
        <v>40</v>
      </c>
      <c r="P11" s="8" t="s">
        <v>243</v>
      </c>
    </row>
    <row r="12" spans="1:16" x14ac:dyDescent="0.25">
      <c r="L12" s="9">
        <v>4</v>
      </c>
      <c r="P12" s="8" t="s">
        <v>244</v>
      </c>
    </row>
    <row r="13" spans="1:16" x14ac:dyDescent="0.25">
      <c r="P13" s="74" t="s">
        <v>230</v>
      </c>
    </row>
    <row r="14" spans="1:16" x14ac:dyDescent="0.25">
      <c r="E14" s="11" t="s">
        <v>234</v>
      </c>
      <c r="F14" s="76" t="s">
        <v>267</v>
      </c>
      <c r="H14" s="76" t="s">
        <v>269</v>
      </c>
      <c r="J14" s="76" t="s">
        <v>271</v>
      </c>
      <c r="L14" s="76" t="s">
        <v>273</v>
      </c>
      <c r="N14" s="8">
        <v>5</v>
      </c>
      <c r="O14" s="8" t="s">
        <v>226</v>
      </c>
    </row>
    <row r="15" spans="1:16" x14ac:dyDescent="0.25">
      <c r="E15" s="11" t="s">
        <v>235</v>
      </c>
      <c r="F15" s="76" t="s">
        <v>268</v>
      </c>
      <c r="H15" s="76" t="s">
        <v>270</v>
      </c>
      <c r="J15" s="76" t="s">
        <v>272</v>
      </c>
      <c r="L15" s="76" t="s">
        <v>274</v>
      </c>
    </row>
  </sheetData>
  <dataValidations count="4">
    <dataValidation type="list" allowBlank="1" showInputMessage="1" showErrorMessage="1" errorTitle="Invalid Entry" error="Please select an option from the dropdown list." sqref="D6" xr:uid="{5437E068-354C-47BD-96D3-1AF892348B88}">
      <formula1>Rng_B4_ANS_Status</formula1>
    </dataValidation>
    <dataValidation type="list" allowBlank="1" showInputMessage="1" showErrorMessage="1" errorTitle="Invalid Entry" error="Please select an option from the dropdown list." sqref="D7" xr:uid="{DF21986E-3E02-493D-BFF6-81FB4A526F00}">
      <formula1>Rng_B4_ANS_UnitType</formula1>
    </dataValidation>
    <dataValidation type="list" allowBlank="1" showInputMessage="1" showErrorMessage="1" errorTitle="Invalid Entry" error="Please select an option from the dropdown list." sqref="D8" xr:uid="{ACC93836-D70C-4850-AE8F-7C5F6013EF04}">
      <formula1>Rng_B4_ANS_BR</formula1>
    </dataValidation>
    <dataValidation type="list" allowBlank="1" showInputMessage="1" showErrorMessage="1" errorTitle="Invalid Entry" error="Please select an option from the dropdown list." sqref="D9" xr:uid="{86E29CBB-EA7F-40D0-AB8E-89CDB96E099E}">
      <formula1>Rng_B4_ANS_BA</formula1>
    </dataValidation>
  </dataValidations>
  <pageMargins left="0.7" right="0.7" top="0.75" bottom="0.75" header="0.3" footer="0.3"/>
  <pageSetup paperSize="121" orientation="portrait" horizontalDpi="300" verticalDpi="300" r:id="rId1"/>
  <drawing r:id="rId2"/>
  <tableParts count="4">
    <tablePart r:id="rId3"/>
    <tablePart r:id="rId4"/>
    <tablePart r:id="rId5"/>
    <tablePart r:id="rId6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0EBE-1778-4B47-8796-AEDF33B971C4}">
  <sheetPr>
    <tabColor rgb="FF636568"/>
  </sheetPr>
  <dimension ref="A1:D12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2.5703125" style="8" customWidth="1"/>
    <col min="2" max="2" width="2" style="8" bestFit="1" customWidth="1"/>
    <col min="3" max="3" width="18.7109375" style="8" customWidth="1"/>
    <col min="4" max="4" width="40.42578125" style="8" customWidth="1"/>
    <col min="5" max="16384" width="9.140625" style="8"/>
  </cols>
  <sheetData>
    <row r="1" spans="1:4" s="6" customFormat="1" ht="21" x14ac:dyDescent="0.35">
      <c r="A1" s="37"/>
      <c r="B1" s="18"/>
      <c r="C1" s="18"/>
      <c r="D1" s="18" t="s">
        <v>248</v>
      </c>
    </row>
    <row r="2" spans="1:4" s="6" customFormat="1" ht="18.75" x14ac:dyDescent="0.3">
      <c r="A2" s="38"/>
      <c r="B2" s="19"/>
      <c r="C2" s="19"/>
      <c r="D2" s="19" t="s">
        <v>249</v>
      </c>
    </row>
    <row r="3" spans="1:4" ht="18.75" customHeight="1" x14ac:dyDescent="0.3">
      <c r="B3" s="39" t="s">
        <v>147</v>
      </c>
      <c r="C3" s="40"/>
    </row>
    <row r="4" spans="1:4" x14ac:dyDescent="0.25">
      <c r="B4" s="41" t="s">
        <v>79</v>
      </c>
      <c r="C4" s="41"/>
      <c r="D4" s="79"/>
    </row>
    <row r="5" spans="1:4" x14ac:dyDescent="0.25">
      <c r="B5" s="8">
        <v>1</v>
      </c>
      <c r="C5" s="8" t="s">
        <v>60</v>
      </c>
    </row>
    <row r="6" spans="1:4" x14ac:dyDescent="0.25">
      <c r="B6" s="8">
        <v>2</v>
      </c>
      <c r="C6" s="8" t="s">
        <v>61</v>
      </c>
    </row>
    <row r="7" spans="1:4" x14ac:dyDescent="0.25">
      <c r="B7" s="8">
        <v>3</v>
      </c>
      <c r="C7" s="8" t="s">
        <v>62</v>
      </c>
    </row>
    <row r="9" spans="1:4" x14ac:dyDescent="0.25">
      <c r="B9" s="41" t="s">
        <v>80</v>
      </c>
      <c r="C9" s="41"/>
      <c r="D9" s="79"/>
    </row>
    <row r="10" spans="1:4" x14ac:dyDescent="0.25">
      <c r="B10" s="8">
        <v>1</v>
      </c>
      <c r="C10" s="8" t="s">
        <v>60</v>
      </c>
    </row>
    <row r="11" spans="1:4" x14ac:dyDescent="0.25">
      <c r="B11" s="8">
        <v>2</v>
      </c>
      <c r="C11" s="8" t="s">
        <v>63</v>
      </c>
    </row>
    <row r="12" spans="1:4" x14ac:dyDescent="0.25">
      <c r="B12" s="8">
        <v>3</v>
      </c>
      <c r="C12" s="8" t="s">
        <v>62</v>
      </c>
    </row>
  </sheetData>
  <pageMargins left="0.7" right="0.7" top="0.75" bottom="0.75" header="0.3" footer="0.3"/>
  <pageSetup paperSize="121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DF1EA-8A6C-46D6-814B-DA582649FB64}">
  <sheetPr>
    <tabColor rgb="FF636568"/>
  </sheetPr>
  <dimension ref="A1:D13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2.5703125" style="8" customWidth="1"/>
    <col min="2" max="2" width="2" style="8" bestFit="1" customWidth="1"/>
    <col min="3" max="3" width="18.7109375" style="8" customWidth="1"/>
    <col min="4" max="4" width="46.28515625" style="8" customWidth="1"/>
    <col min="5" max="16384" width="9.140625" style="8"/>
  </cols>
  <sheetData>
    <row r="1" spans="1:4" s="6" customFormat="1" ht="21" x14ac:dyDescent="0.35">
      <c r="A1" s="37"/>
      <c r="B1" s="18"/>
      <c r="C1" s="18"/>
      <c r="D1" s="18" t="s">
        <v>250</v>
      </c>
    </row>
    <row r="2" spans="1:4" s="6" customFormat="1" ht="18.75" x14ac:dyDescent="0.3">
      <c r="A2" s="38"/>
      <c r="B2" s="19"/>
      <c r="C2" s="19"/>
      <c r="D2" s="19" t="s">
        <v>249</v>
      </c>
    </row>
    <row r="3" spans="1:4" ht="18.75" customHeight="1" x14ac:dyDescent="0.3">
      <c r="B3" s="39" t="s">
        <v>147</v>
      </c>
      <c r="C3" s="40"/>
    </row>
    <row r="4" spans="1:4" x14ac:dyDescent="0.25">
      <c r="B4" s="41" t="s">
        <v>81</v>
      </c>
      <c r="C4" s="41"/>
      <c r="D4" s="79"/>
    </row>
    <row r="5" spans="1:4" x14ac:dyDescent="0.25">
      <c r="B5" s="8">
        <v>1</v>
      </c>
      <c r="C5" s="8" t="s">
        <v>67</v>
      </c>
    </row>
    <row r="6" spans="1:4" x14ac:dyDescent="0.25">
      <c r="B6" s="8">
        <v>2</v>
      </c>
      <c r="C6" s="8" t="s">
        <v>61</v>
      </c>
    </row>
    <row r="7" spans="1:4" x14ac:dyDescent="0.25">
      <c r="B7" s="8">
        <v>3</v>
      </c>
      <c r="C7" s="8" t="s">
        <v>62</v>
      </c>
    </row>
    <row r="9" spans="1:4" x14ac:dyDescent="0.25">
      <c r="B9" s="41" t="s">
        <v>82</v>
      </c>
      <c r="C9" s="41"/>
      <c r="D9" s="79"/>
    </row>
    <row r="10" spans="1:4" x14ac:dyDescent="0.25">
      <c r="B10" s="8">
        <v>1</v>
      </c>
      <c r="C10" s="8" t="s">
        <v>67</v>
      </c>
    </row>
    <row r="11" spans="1:4" x14ac:dyDescent="0.25">
      <c r="B11" s="8">
        <v>2</v>
      </c>
      <c r="C11" s="8" t="s">
        <v>61</v>
      </c>
    </row>
    <row r="12" spans="1:4" x14ac:dyDescent="0.25">
      <c r="B12" s="8">
        <v>3</v>
      </c>
      <c r="C12" s="8" t="s">
        <v>62</v>
      </c>
    </row>
    <row r="13" spans="1:4" x14ac:dyDescent="0.25">
      <c r="C13" s="74" t="s">
        <v>85</v>
      </c>
    </row>
  </sheetData>
  <pageMargins left="0.7" right="0.7" top="0.75" bottom="0.75" header="0.3" footer="0.3"/>
  <pageSetup paperSize="121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A2EF-5DBA-451B-AB44-0F7B1FCDB0EB}">
  <sheetPr>
    <tabColor rgb="FF636568"/>
  </sheetPr>
  <dimension ref="A1:H28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2.5703125" style="8" customWidth="1"/>
    <col min="2" max="2" width="2" style="8" bestFit="1" customWidth="1"/>
    <col min="3" max="3" width="2" style="8" customWidth="1"/>
    <col min="4" max="4" width="18.7109375" style="8" customWidth="1"/>
    <col min="5" max="5" width="52" style="8" customWidth="1"/>
    <col min="6" max="7" width="9.140625" style="8"/>
    <col min="8" max="8" width="12.28515625" style="8" customWidth="1"/>
    <col min="9" max="16384" width="9.140625" style="8"/>
  </cols>
  <sheetData>
    <row r="1" spans="1:8" s="6" customFormat="1" ht="21" x14ac:dyDescent="0.35">
      <c r="A1" s="37"/>
      <c r="B1" s="18"/>
      <c r="C1" s="18"/>
      <c r="D1" s="18"/>
      <c r="E1" s="18" t="s">
        <v>251</v>
      </c>
    </row>
    <row r="2" spans="1:8" s="6" customFormat="1" ht="18.75" x14ac:dyDescent="0.3">
      <c r="A2" s="38"/>
      <c r="B2" s="19"/>
      <c r="C2" s="19"/>
      <c r="D2" s="19"/>
      <c r="E2" s="19" t="s">
        <v>249</v>
      </c>
    </row>
    <row r="3" spans="1:8" ht="18.75" customHeight="1" x14ac:dyDescent="0.3">
      <c r="B3" s="39" t="s">
        <v>147</v>
      </c>
      <c r="C3" s="39"/>
      <c r="D3" s="40"/>
    </row>
    <row r="4" spans="1:8" x14ac:dyDescent="0.25">
      <c r="B4" s="41" t="s">
        <v>83</v>
      </c>
      <c r="C4" s="41"/>
      <c r="D4" s="41"/>
      <c r="E4" s="79"/>
      <c r="H4" s="41" t="s">
        <v>252</v>
      </c>
    </row>
    <row r="5" spans="1:8" x14ac:dyDescent="0.25">
      <c r="B5" s="40" t="s">
        <v>68</v>
      </c>
      <c r="C5" s="40"/>
      <c r="H5" s="80"/>
    </row>
    <row r="6" spans="1:8" ht="14.1" customHeight="1" x14ac:dyDescent="0.25">
      <c r="C6" s="8">
        <v>1</v>
      </c>
      <c r="D6" s="8" t="s">
        <v>69</v>
      </c>
      <c r="H6" s="80"/>
    </row>
    <row r="7" spans="1:8" ht="14.1" customHeight="1" x14ac:dyDescent="0.25">
      <c r="C7" s="8">
        <v>2</v>
      </c>
      <c r="D7" s="8" t="s">
        <v>70</v>
      </c>
      <c r="H7" s="80"/>
    </row>
    <row r="8" spans="1:8" ht="14.1" customHeight="1" x14ac:dyDescent="0.25">
      <c r="C8" s="8">
        <v>3</v>
      </c>
      <c r="D8" s="8" t="s">
        <v>73</v>
      </c>
      <c r="H8" s="80"/>
    </row>
    <row r="9" spans="1:8" ht="14.1" customHeight="1" x14ac:dyDescent="0.25">
      <c r="C9" s="8">
        <v>4</v>
      </c>
      <c r="D9" s="8" t="s">
        <v>62</v>
      </c>
      <c r="H9" s="80"/>
    </row>
    <row r="10" spans="1:8" ht="5.0999999999999996" customHeight="1" x14ac:dyDescent="0.25"/>
    <row r="11" spans="1:8" x14ac:dyDescent="0.25">
      <c r="B11" s="40" t="s">
        <v>71</v>
      </c>
    </row>
    <row r="12" spans="1:8" ht="14.1" customHeight="1" x14ac:dyDescent="0.25">
      <c r="C12" s="8">
        <v>1</v>
      </c>
      <c r="D12" s="8" t="s">
        <v>72</v>
      </c>
    </row>
    <row r="13" spans="1:8" ht="14.1" customHeight="1" x14ac:dyDescent="0.25">
      <c r="C13" s="8">
        <v>2</v>
      </c>
      <c r="D13" s="8" t="s">
        <v>70</v>
      </c>
    </row>
    <row r="14" spans="1:8" ht="14.1" customHeight="1" x14ac:dyDescent="0.25">
      <c r="C14" s="8">
        <v>3</v>
      </c>
      <c r="D14" s="8" t="s">
        <v>74</v>
      </c>
    </row>
    <row r="15" spans="1:8" ht="14.1" customHeight="1" x14ac:dyDescent="0.25">
      <c r="C15" s="8">
        <v>4</v>
      </c>
      <c r="D15" s="8" t="s">
        <v>62</v>
      </c>
    </row>
    <row r="16" spans="1:8" ht="14.1" customHeight="1" x14ac:dyDescent="0.25">
      <c r="C16" s="8">
        <v>5</v>
      </c>
      <c r="D16" s="8" t="s">
        <v>75</v>
      </c>
    </row>
    <row r="17" spans="2:5" ht="5.0999999999999996" customHeight="1" x14ac:dyDescent="0.25"/>
    <row r="18" spans="2:5" x14ac:dyDescent="0.25">
      <c r="B18" s="40" t="s">
        <v>76</v>
      </c>
    </row>
    <row r="19" spans="2:5" ht="14.1" customHeight="1" x14ac:dyDescent="0.25">
      <c r="C19" s="8">
        <v>1</v>
      </c>
      <c r="D19" s="8" t="s">
        <v>77</v>
      </c>
    </row>
    <row r="20" spans="2:5" ht="14.1" customHeight="1" x14ac:dyDescent="0.25">
      <c r="C20" s="8">
        <v>2</v>
      </c>
      <c r="D20" s="8" t="s">
        <v>61</v>
      </c>
    </row>
    <row r="21" spans="2:5" ht="14.1" customHeight="1" x14ac:dyDescent="0.25">
      <c r="C21" s="8">
        <v>3</v>
      </c>
      <c r="D21" s="8" t="s">
        <v>78</v>
      </c>
    </row>
    <row r="22" spans="2:5" ht="14.1" customHeight="1" x14ac:dyDescent="0.25">
      <c r="C22" s="8">
        <v>4</v>
      </c>
      <c r="D22" s="8" t="s">
        <v>62</v>
      </c>
    </row>
    <row r="24" spans="2:5" x14ac:dyDescent="0.25">
      <c r="B24" s="41" t="s">
        <v>84</v>
      </c>
      <c r="C24" s="79"/>
      <c r="D24" s="79"/>
      <c r="E24" s="79"/>
    </row>
    <row r="25" spans="2:5" ht="14.1" customHeight="1" x14ac:dyDescent="0.25">
      <c r="C25" s="8">
        <v>1</v>
      </c>
      <c r="D25" s="8" t="s">
        <v>77</v>
      </c>
    </row>
    <row r="26" spans="2:5" ht="14.1" customHeight="1" x14ac:dyDescent="0.25">
      <c r="C26" s="8">
        <v>2</v>
      </c>
      <c r="D26" s="8" t="s">
        <v>61</v>
      </c>
    </row>
    <row r="27" spans="2:5" ht="14.1" customHeight="1" x14ac:dyDescent="0.25">
      <c r="C27" s="8">
        <v>3</v>
      </c>
      <c r="D27" s="8" t="s">
        <v>62</v>
      </c>
    </row>
    <row r="28" spans="2:5" ht="14.1" customHeight="1" x14ac:dyDescent="0.25">
      <c r="D28" s="74" t="s">
        <v>86</v>
      </c>
    </row>
  </sheetData>
  <pageMargins left="0.7" right="0.7" top="0.75" bottom="0.75" header="0.3" footer="0.3"/>
  <pageSetup paperSize="121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F4A6A-66C8-4EA9-B5A3-F8AF7488E4FB}">
  <sheetPr>
    <tabColor rgb="FF636568"/>
  </sheetPr>
  <dimension ref="A1:BK15"/>
  <sheetViews>
    <sheetView showGridLines="0"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.140625" defaultRowHeight="15" outlineLevelCol="1" x14ac:dyDescent="0.25"/>
  <cols>
    <col min="1" max="1" width="2.5703125" style="8" customWidth="1"/>
    <col min="2" max="2" width="6.5703125" style="8" bestFit="1" customWidth="1"/>
    <col min="3" max="3" width="17.7109375" style="8" bestFit="1" customWidth="1"/>
    <col min="4" max="4" width="8.42578125" style="8" customWidth="1"/>
    <col min="5" max="5" width="6.7109375" style="8" customWidth="1"/>
    <col min="6" max="6" width="5" style="8" bestFit="1" customWidth="1"/>
    <col min="7" max="7" width="3.28515625" style="8" customWidth="1"/>
    <col min="8" max="8" width="4" style="8" customWidth="1"/>
    <col min="9" max="9" width="5.5703125" style="8" customWidth="1"/>
    <col min="10" max="10" width="10.7109375" style="8" customWidth="1"/>
    <col min="11" max="11" width="8.42578125" style="8" customWidth="1"/>
    <col min="12" max="12" width="17.5703125" style="8" customWidth="1"/>
    <col min="13" max="13" width="8.85546875" style="8" bestFit="1" customWidth="1"/>
    <col min="14" max="14" width="9" style="8" customWidth="1"/>
    <col min="15" max="15" width="17.42578125" style="8" customWidth="1"/>
    <col min="16" max="16" width="8.85546875" style="8" customWidth="1"/>
    <col min="17" max="17" width="9" style="8" customWidth="1"/>
    <col min="18" max="18" width="6.5703125" style="8" customWidth="1"/>
    <col min="19" max="19" width="9.28515625" style="8" customWidth="1"/>
    <col min="20" max="21" width="7.28515625" style="8" customWidth="1"/>
    <col min="22" max="23" width="11.42578125" style="8" customWidth="1"/>
    <col min="24" max="24" width="11" style="8" customWidth="1"/>
    <col min="25" max="25" width="12.42578125" style="8" customWidth="1"/>
    <col min="26" max="31" width="10.7109375" style="8" customWidth="1"/>
    <col min="32" max="32" width="4.7109375" style="8" customWidth="1"/>
    <col min="33" max="33" width="3" style="8" bestFit="1" customWidth="1"/>
    <col min="34" max="34" width="15.42578125" style="8" bestFit="1" customWidth="1"/>
    <col min="35" max="35" width="8.42578125" style="8" hidden="1" customWidth="1" outlineLevel="1"/>
    <col min="36" max="36" width="6.7109375" style="8" hidden="1" customWidth="1" outlineLevel="1"/>
    <col min="37" max="37" width="5" style="8" bestFit="1" customWidth="1" collapsed="1"/>
    <col min="38" max="38" width="3.28515625" style="8" hidden="1" customWidth="1" outlineLevel="1"/>
    <col min="39" max="39" width="3.42578125" style="8" hidden="1" customWidth="1" outlineLevel="1"/>
    <col min="40" max="40" width="5.5703125" style="8" hidden="1" customWidth="1" outlineLevel="1"/>
    <col min="41" max="41" width="10.140625" style="8" bestFit="1" customWidth="1" collapsed="1"/>
    <col min="42" max="42" width="8.42578125" style="8" hidden="1" customWidth="1" outlineLevel="1"/>
    <col min="43" max="43" width="17.5703125" style="8" hidden="1" customWidth="1" collapsed="1"/>
    <col min="44" max="44" width="8.85546875" style="8" bestFit="1" customWidth="1"/>
    <col min="45" max="45" width="9" style="8" hidden="1" customWidth="1"/>
    <col min="46" max="46" width="17.42578125" style="8" hidden="1" customWidth="1"/>
    <col min="47" max="47" width="8.85546875" style="8" hidden="1" customWidth="1"/>
    <col min="48" max="48" width="9" style="8" hidden="1" customWidth="1"/>
    <col min="49" max="49" width="6.5703125" style="8" hidden="1" customWidth="1" outlineLevel="1"/>
    <col min="50" max="50" width="9.28515625" style="8" hidden="1" customWidth="1" outlineLevel="1"/>
    <col min="51" max="51" width="7.28515625" style="8" hidden="1" customWidth="1" outlineLevel="1"/>
    <col min="52" max="52" width="7.28515625" style="8" hidden="1" customWidth="1" collapsed="1"/>
    <col min="53" max="54" width="11.42578125" style="8" hidden="1" customWidth="1"/>
    <col min="55" max="55" width="11.140625" style="8" hidden="1" customWidth="1"/>
    <col min="56" max="56" width="12.42578125" style="8" hidden="1" customWidth="1"/>
    <col min="57" max="57" width="10.7109375" style="8" customWidth="1"/>
    <col min="58" max="58" width="10.7109375" style="8" hidden="1" customWidth="1" outlineLevel="1"/>
    <col min="59" max="59" width="10.7109375" style="8" customWidth="1" collapsed="1"/>
    <col min="60" max="60" width="10.7109375" style="8" hidden="1" customWidth="1" outlineLevel="1"/>
    <col min="61" max="61" width="10.7109375" style="8" customWidth="1" collapsed="1"/>
    <col min="62" max="62" width="10.7109375" style="8" hidden="1" customWidth="1" outlineLevel="1"/>
    <col min="63" max="63" width="9.140625" style="8" collapsed="1"/>
    <col min="64" max="16384" width="9.140625" style="8"/>
  </cols>
  <sheetData>
    <row r="1" spans="1:62" s="6" customFormat="1" ht="21" x14ac:dyDescent="0.35">
      <c r="A1" s="37" t="s">
        <v>253</v>
      </c>
      <c r="B1" s="3"/>
      <c r="C1" s="18"/>
      <c r="D1" s="18"/>
      <c r="F1" s="18"/>
    </row>
    <row r="2" spans="1:62" s="6" customFormat="1" ht="18.75" x14ac:dyDescent="0.3">
      <c r="A2" s="38" t="s">
        <v>254</v>
      </c>
      <c r="B2" s="7"/>
      <c r="C2" s="19"/>
      <c r="D2" s="19"/>
      <c r="F2" s="19"/>
    </row>
    <row r="3" spans="1:62" ht="18.75" customHeight="1" x14ac:dyDescent="0.3">
      <c r="AG3" s="39" t="s">
        <v>146</v>
      </c>
    </row>
    <row r="4" spans="1:62" ht="45" x14ac:dyDescent="0.25">
      <c r="B4" s="15" t="s">
        <v>5</v>
      </c>
      <c r="C4" s="15" t="s">
        <v>145</v>
      </c>
      <c r="D4" s="82" t="s">
        <v>87</v>
      </c>
      <c r="E4" s="82" t="s">
        <v>102</v>
      </c>
      <c r="F4" s="15" t="s">
        <v>103</v>
      </c>
      <c r="G4" s="29" t="s">
        <v>104</v>
      </c>
      <c r="H4" s="29" t="s">
        <v>105</v>
      </c>
      <c r="I4" s="29" t="s">
        <v>106</v>
      </c>
      <c r="J4" s="28" t="s">
        <v>107</v>
      </c>
      <c r="K4" s="29" t="s">
        <v>108</v>
      </c>
      <c r="L4" s="81" t="s">
        <v>88</v>
      </c>
      <c r="M4" s="15" t="s">
        <v>89</v>
      </c>
      <c r="N4" s="81" t="s">
        <v>90</v>
      </c>
      <c r="O4" s="81" t="s">
        <v>91</v>
      </c>
      <c r="P4" s="81" t="s">
        <v>92</v>
      </c>
      <c r="Q4" s="81" t="s">
        <v>93</v>
      </c>
      <c r="R4" s="29" t="s">
        <v>94</v>
      </c>
      <c r="S4" s="29" t="s">
        <v>95</v>
      </c>
      <c r="T4" s="29" t="s">
        <v>96</v>
      </c>
      <c r="U4" s="83" t="s">
        <v>97</v>
      </c>
      <c r="V4" s="83" t="s">
        <v>98</v>
      </c>
      <c r="W4" s="83" t="s">
        <v>99</v>
      </c>
      <c r="X4" s="81" t="s">
        <v>100</v>
      </c>
      <c r="Y4" s="83" t="s">
        <v>101</v>
      </c>
      <c r="Z4" s="28" t="s">
        <v>109</v>
      </c>
      <c r="AA4" s="29" t="s">
        <v>110</v>
      </c>
      <c r="AB4" s="28" t="s">
        <v>111</v>
      </c>
      <c r="AC4" s="29" t="s">
        <v>112</v>
      </c>
      <c r="AD4" s="28" t="s">
        <v>113</v>
      </c>
      <c r="AE4" s="29" t="s">
        <v>114</v>
      </c>
      <c r="AG4" s="15" t="s">
        <v>5</v>
      </c>
      <c r="AH4" s="15" t="s">
        <v>145</v>
      </c>
      <c r="AI4" s="82" t="s">
        <v>87</v>
      </c>
      <c r="AJ4" s="82" t="s">
        <v>102</v>
      </c>
      <c r="AK4" s="15" t="s">
        <v>103</v>
      </c>
      <c r="AL4" s="29" t="s">
        <v>104</v>
      </c>
      <c r="AM4" s="29" t="s">
        <v>105</v>
      </c>
      <c r="AN4" s="29" t="s">
        <v>106</v>
      </c>
      <c r="AO4" s="28" t="s">
        <v>107</v>
      </c>
      <c r="AP4" s="29" t="s">
        <v>108</v>
      </c>
      <c r="AQ4" s="81" t="s">
        <v>88</v>
      </c>
      <c r="AR4" s="15" t="s">
        <v>89</v>
      </c>
      <c r="AS4" s="81" t="s">
        <v>90</v>
      </c>
      <c r="AT4" s="81" t="s">
        <v>91</v>
      </c>
      <c r="AU4" s="81" t="s">
        <v>92</v>
      </c>
      <c r="AV4" s="81" t="s">
        <v>93</v>
      </c>
      <c r="AW4" s="29" t="s">
        <v>94</v>
      </c>
      <c r="AX4" s="29" t="s">
        <v>95</v>
      </c>
      <c r="AY4" s="29" t="s">
        <v>96</v>
      </c>
      <c r="AZ4" s="83" t="s">
        <v>97</v>
      </c>
      <c r="BA4" s="83" t="s">
        <v>98</v>
      </c>
      <c r="BB4" s="83" t="s">
        <v>99</v>
      </c>
      <c r="BC4" s="81" t="s">
        <v>100</v>
      </c>
      <c r="BD4" s="83" t="s">
        <v>101</v>
      </c>
      <c r="BE4" s="28" t="s">
        <v>109</v>
      </c>
      <c r="BF4" s="29" t="s">
        <v>110</v>
      </c>
      <c r="BG4" s="28" t="s">
        <v>111</v>
      </c>
      <c r="BH4" s="29" t="s">
        <v>112</v>
      </c>
      <c r="BI4" s="28" t="s">
        <v>113</v>
      </c>
      <c r="BJ4" s="29" t="s">
        <v>114</v>
      </c>
    </row>
    <row r="5" spans="1:62" x14ac:dyDescent="0.25">
      <c r="B5" s="9">
        <v>1</v>
      </c>
      <c r="C5" s="9" t="s">
        <v>136</v>
      </c>
      <c r="D5" t="s">
        <v>115</v>
      </c>
      <c r="E5" s="9" t="s">
        <v>116</v>
      </c>
      <c r="F5" t="s">
        <v>117</v>
      </c>
      <c r="G5" s="32">
        <v>1</v>
      </c>
      <c r="H5" s="32">
        <v>1</v>
      </c>
      <c r="I5" s="34">
        <v>630</v>
      </c>
      <c r="J5" s="17">
        <v>412178</v>
      </c>
      <c r="K5" s="17">
        <f>Tbl_B8_01[[#This Row],[Offering Price]]/Tbl_B8_01[[#This Row],[Est Sq Ft]]</f>
        <v>654.25079365079364</v>
      </c>
      <c r="L5" s="30">
        <v>44183.566990740743</v>
      </c>
      <c r="M5" s="10">
        <v>44183</v>
      </c>
      <c r="N5" s="31">
        <v>0.56699074074074074</v>
      </c>
      <c r="O5" s="30">
        <v>44505.562685185185</v>
      </c>
      <c r="P5" s="10">
        <v>44505</v>
      </c>
      <c r="Q5" s="31">
        <v>0.56268518518518518</v>
      </c>
      <c r="R5" s="32">
        <f>Tbl_B8_01[[#This Row],[Date Sold]]-Tbl_B8_01[[#This Row],[Date Listed]]</f>
        <v>322</v>
      </c>
      <c r="S5" s="33">
        <f>Tbl_B8_01[[#This Row],[Time to Sell (Days)]]/(365/12)</f>
        <v>10.586301369863014</v>
      </c>
      <c r="T5" s="33">
        <f>Tbl_B8_01[[#This Row],[Time to Sell (Days)]]/365</f>
        <v>0.88219178082191785</v>
      </c>
      <c r="U5" s="33">
        <f>DATEDIF(Tbl_B8_01[[#This Row],[Date Listed]],Tbl_B8_01[[#This Row],[Date Sold]],"Y")</f>
        <v>0</v>
      </c>
      <c r="V5" s="33">
        <f>DATEDIF(Tbl_B8_01[[#This Row],[Date Listed]],Tbl_B8_01[[#This Row],[Date Sold]],"YM")</f>
        <v>10</v>
      </c>
      <c r="W5" s="33">
        <f>DATEDIF(Tbl_B8_01[[#This Row],[Date Listed]],Tbl_B8_01[[#This Row],[Date Sold]],"MD")</f>
        <v>18</v>
      </c>
      <c r="X5" t="str">
        <f>Tbl_B8_01[[#This Row],[Time to Sell (Y)]] &amp; "y " &amp; Tbl_B8_01[[#This Row],[Time to Sell (Remaining M)]] &amp; "m " &amp; Tbl_B8_01[[#This Row],[Time to Sell (Remaining Days)]] &amp; "d"</f>
        <v>0y 10m 18d</v>
      </c>
      <c r="Y5" s="32">
        <f>(Tbl_B8_01[[#This Row],[Timestamp Sold]]-Tbl_B8_01[[#This Row],[Timestamp Listed]])*24*60*60*1000000000</f>
        <v>2.7820427999999792E+16</v>
      </c>
      <c r="Z5" s="35">
        <v>1922.42</v>
      </c>
      <c r="AA5" s="35">
        <f>Tbl_B8_01[[#This Row],[Common Charge Per Month]]*12</f>
        <v>23069.040000000001</v>
      </c>
      <c r="AB5" s="35">
        <v>951.51</v>
      </c>
      <c r="AC5" s="35">
        <f>Tbl_B8_01[[#This Row],[Real Estate Taxes Per Month]]*12</f>
        <v>11418.119999999999</v>
      </c>
      <c r="AD5" s="36">
        <f>SUM(Tbl_B8_01[[#This Row],[Common Charge Per Month]],Tbl_B8_01[[#This Row],[Real Estate Taxes Per Month]])</f>
        <v>2873.9300000000003</v>
      </c>
      <c r="AE5" s="36">
        <f>SUM(Tbl_B8_01[[#This Row],[Common Charge Per Year]],Tbl_B8_01[[#This Row],[Real Estate Taxes Per Year]])</f>
        <v>34487.160000000003</v>
      </c>
      <c r="AG5" s="9">
        <v>1</v>
      </c>
      <c r="AH5" s="9" t="s">
        <v>136</v>
      </c>
      <c r="AI5" t="s">
        <v>115</v>
      </c>
      <c r="AJ5" s="9" t="s">
        <v>116</v>
      </c>
      <c r="AK5" t="s">
        <v>117</v>
      </c>
      <c r="AL5" s="32">
        <v>1</v>
      </c>
      <c r="AM5" s="32">
        <v>1</v>
      </c>
      <c r="AN5" s="34">
        <v>630</v>
      </c>
      <c r="AO5" s="17">
        <v>412178</v>
      </c>
      <c r="AP5" s="17">
        <f>Tbl_B8_Example[[#This Row],[Offering Price]]/Tbl_B8_Example[[#This Row],[Est Sq Ft]]</f>
        <v>654.25079365079364</v>
      </c>
      <c r="AQ5" s="30">
        <v>44183.566990740743</v>
      </c>
      <c r="AR5" s="10">
        <v>44183</v>
      </c>
      <c r="AS5" s="31">
        <v>0.56699074074074074</v>
      </c>
      <c r="AT5" s="30">
        <v>44505.562685185185</v>
      </c>
      <c r="AU5" s="10">
        <v>44505</v>
      </c>
      <c r="AV5" s="31">
        <v>0.56268518518518518</v>
      </c>
      <c r="AW5" s="32">
        <f>Tbl_B8_Example[[#This Row],[Date Sold]]-Tbl_B8_Example[[#This Row],[Date Listed]]</f>
        <v>322</v>
      </c>
      <c r="AX5" s="33">
        <f>Tbl_B8_Example[[#This Row],[Time to Sell (Days)]]/(365/12)</f>
        <v>10.586301369863014</v>
      </c>
      <c r="AY5" s="33">
        <f>Tbl_B8_Example[[#This Row],[Time to Sell (Days)]]/365</f>
        <v>0.88219178082191785</v>
      </c>
      <c r="AZ5" s="33">
        <f>DATEDIF(Tbl_B8_Example[[#This Row],[Date Listed]],Tbl_B8_Example[[#This Row],[Date Sold]],"Y")</f>
        <v>0</v>
      </c>
      <c r="BA5" s="33">
        <f>DATEDIF(Tbl_B8_Example[[#This Row],[Date Listed]],Tbl_B8_Example[[#This Row],[Date Sold]],"YM")</f>
        <v>10</v>
      </c>
      <c r="BB5" s="33">
        <f>DATEDIF(Tbl_B8_Example[[#This Row],[Date Listed]],Tbl_B8_Example[[#This Row],[Date Sold]],"MD")</f>
        <v>18</v>
      </c>
      <c r="BC5" t="str">
        <f>Tbl_B8_Example[[#This Row],[Time to Sell (Y)]] &amp; "y " &amp; Tbl_B8_Example[[#This Row],[Time to Sell (Remaining M)]] &amp; "m " &amp; Tbl_B8_Example[[#This Row],[Time to Sell (Remaining Days)]] &amp; "d"</f>
        <v>0y 10m 18d</v>
      </c>
      <c r="BD5" s="32">
        <f>(Tbl_B8_Example[[#This Row],[Timestamp Sold]]-Tbl_B8_Example[[#This Row],[Timestamp Listed]])*24*60*60*1000000000</f>
        <v>2.7820427999999792E+16</v>
      </c>
      <c r="BE5" s="35">
        <v>1922.42</v>
      </c>
      <c r="BF5" s="35">
        <f>Tbl_B8_Example[[#This Row],[Common Charge Per Month]]*12</f>
        <v>23069.040000000001</v>
      </c>
      <c r="BG5" s="35">
        <v>951.51</v>
      </c>
      <c r="BH5" s="35">
        <f>Tbl_B8_Example[[#This Row],[Real Estate Taxes Per Month]]*12</f>
        <v>11418.119999999999</v>
      </c>
      <c r="BI5" s="36">
        <f>SUM(Tbl_B8_Example[[#This Row],[Common Charge Per Month]],Tbl_B8_Example[[#This Row],[Real Estate Taxes Per Month]])</f>
        <v>2873.9300000000003</v>
      </c>
      <c r="BJ5" s="36">
        <f>SUM(Tbl_B8_Example[[#This Row],[Common Charge Per Year]],Tbl_B8_Example[[#This Row],[Real Estate Taxes Per Year]])</f>
        <v>34487.160000000003</v>
      </c>
    </row>
    <row r="6" spans="1:62" x14ac:dyDescent="0.25">
      <c r="B6" s="9">
        <v>2</v>
      </c>
      <c r="C6" s="9" t="s">
        <v>137</v>
      </c>
      <c r="D6" t="s">
        <v>115</v>
      </c>
      <c r="E6" s="9" t="s">
        <v>118</v>
      </c>
      <c r="F6" t="s">
        <v>119</v>
      </c>
      <c r="G6" s="32">
        <v>1</v>
      </c>
      <c r="H6" s="32">
        <v>1</v>
      </c>
      <c r="I6" s="34">
        <v>766</v>
      </c>
      <c r="J6" s="17">
        <v>608146</v>
      </c>
      <c r="K6" s="17">
        <f>Tbl_B8_01[[#This Row],[Offering Price]]/Tbl_B8_01[[#This Row],[Est Sq Ft]]</f>
        <v>793.92428198433424</v>
      </c>
      <c r="L6" s="30">
        <v>43945.46365740741</v>
      </c>
      <c r="M6" s="10">
        <v>43945</v>
      </c>
      <c r="N6" s="31">
        <v>0.46365740740740741</v>
      </c>
      <c r="O6" s="30">
        <v>44042.62232638889</v>
      </c>
      <c r="P6" s="10">
        <v>44042</v>
      </c>
      <c r="Q6" s="31">
        <v>0.6223263888888888</v>
      </c>
      <c r="R6" s="32">
        <f>Tbl_B8_01[[#This Row],[Date Sold]]-Tbl_B8_01[[#This Row],[Date Listed]]</f>
        <v>97</v>
      </c>
      <c r="S6" s="33">
        <f>Tbl_B8_01[[#This Row],[Time to Sell (Days)]]/(365/12)</f>
        <v>3.1890410958904107</v>
      </c>
      <c r="T6" s="33">
        <f>Tbl_B8_01[[#This Row],[Time to Sell (Days)]]/365</f>
        <v>0.26575342465753427</v>
      </c>
      <c r="U6" s="33">
        <f>DATEDIF(Tbl_B8_01[[#This Row],[Date Listed]],Tbl_B8_01[[#This Row],[Date Sold]],"Y")</f>
        <v>0</v>
      </c>
      <c r="V6" s="33">
        <f>DATEDIF(Tbl_B8_01[[#This Row],[Date Listed]],Tbl_B8_01[[#This Row],[Date Sold]],"YM")</f>
        <v>3</v>
      </c>
      <c r="W6" s="33">
        <f>DATEDIF(Tbl_B8_01[[#This Row],[Date Listed]],Tbl_B8_01[[#This Row],[Date Sold]],"MD")</f>
        <v>6</v>
      </c>
      <c r="X6" t="str">
        <f>Tbl_B8_01[[#This Row],[Time to Sell (Y)]] &amp; "y " &amp; Tbl_B8_01[[#This Row],[Time to Sell (Remaining M)]] &amp; "m " &amp; Tbl_B8_01[[#This Row],[Time to Sell (Remaining Days)]] &amp; "d"</f>
        <v>0y 3m 6d</v>
      </c>
      <c r="Y6" s="32">
        <f>(Tbl_B8_01[[#This Row],[Timestamp Sold]]-Tbl_B8_01[[#This Row],[Timestamp Listed]])*24*60*60*1000000000</f>
        <v>8394508999999821</v>
      </c>
      <c r="Z6" s="35">
        <v>2221.5700000000002</v>
      </c>
      <c r="AA6" s="35">
        <f>Tbl_B8_01[[#This Row],[Common Charge Per Month]]*12</f>
        <v>26658.840000000004</v>
      </c>
      <c r="AB6" s="35">
        <v>931.71</v>
      </c>
      <c r="AC6" s="35">
        <f>Tbl_B8_01[[#This Row],[Real Estate Taxes Per Month]]*12</f>
        <v>11180.52</v>
      </c>
      <c r="AD6" s="36">
        <f>SUM(Tbl_B8_01[[#This Row],[Common Charge Per Month]],Tbl_B8_01[[#This Row],[Real Estate Taxes Per Month]])</f>
        <v>3153.28</v>
      </c>
      <c r="AE6" s="36">
        <f>SUM(Tbl_B8_01[[#This Row],[Common Charge Per Year]],Tbl_B8_01[[#This Row],[Real Estate Taxes Per Year]])</f>
        <v>37839.360000000001</v>
      </c>
      <c r="AG6" s="9">
        <v>2</v>
      </c>
      <c r="AH6" s="9" t="s">
        <v>137</v>
      </c>
      <c r="AI6" t="s">
        <v>115</v>
      </c>
      <c r="AJ6" s="9" t="s">
        <v>118</v>
      </c>
      <c r="AK6" t="s">
        <v>119</v>
      </c>
      <c r="AL6" s="32">
        <v>1</v>
      </c>
      <c r="AM6" s="32">
        <v>1</v>
      </c>
      <c r="AN6" s="34">
        <v>766</v>
      </c>
      <c r="AO6" s="17">
        <v>608146</v>
      </c>
      <c r="AP6" s="17">
        <f>Tbl_B8_Example[[#This Row],[Offering Price]]/Tbl_B8_Example[[#This Row],[Est Sq Ft]]</f>
        <v>793.92428198433424</v>
      </c>
      <c r="AQ6" s="30">
        <v>43945.46365740741</v>
      </c>
      <c r="AR6" s="10">
        <v>43945</v>
      </c>
      <c r="AS6" s="31">
        <v>0.46365740740740741</v>
      </c>
      <c r="AT6" s="30">
        <v>44042.62232638889</v>
      </c>
      <c r="AU6" s="10">
        <v>44042</v>
      </c>
      <c r="AV6" s="31">
        <v>0.6223263888888888</v>
      </c>
      <c r="AW6" s="32">
        <f>Tbl_B8_Example[[#This Row],[Date Sold]]-Tbl_B8_Example[[#This Row],[Date Listed]]</f>
        <v>97</v>
      </c>
      <c r="AX6" s="33">
        <f>Tbl_B8_Example[[#This Row],[Time to Sell (Days)]]/(365/12)</f>
        <v>3.1890410958904107</v>
      </c>
      <c r="AY6" s="33">
        <f>Tbl_B8_Example[[#This Row],[Time to Sell (Days)]]/365</f>
        <v>0.26575342465753427</v>
      </c>
      <c r="AZ6" s="33">
        <f>DATEDIF(Tbl_B8_Example[[#This Row],[Date Listed]],Tbl_B8_Example[[#This Row],[Date Sold]],"Y")</f>
        <v>0</v>
      </c>
      <c r="BA6" s="33">
        <f>DATEDIF(Tbl_B8_Example[[#This Row],[Date Listed]],Tbl_B8_Example[[#This Row],[Date Sold]],"YM")</f>
        <v>3</v>
      </c>
      <c r="BB6" s="33">
        <f>DATEDIF(Tbl_B8_Example[[#This Row],[Date Listed]],Tbl_B8_Example[[#This Row],[Date Sold]],"MD")</f>
        <v>6</v>
      </c>
      <c r="BC6" t="str">
        <f>Tbl_B8_Example[[#This Row],[Time to Sell (Y)]] &amp; "y " &amp; Tbl_B8_Example[[#This Row],[Time to Sell (Remaining M)]] &amp; "m " &amp; Tbl_B8_Example[[#This Row],[Time to Sell (Remaining Days)]] &amp; "d"</f>
        <v>0y 3m 6d</v>
      </c>
      <c r="BD6" s="32">
        <f>(Tbl_B8_Example[[#This Row],[Timestamp Sold]]-Tbl_B8_Example[[#This Row],[Timestamp Listed]])*24*60*60*1000000000</f>
        <v>8394508999999821</v>
      </c>
      <c r="BE6" s="35">
        <v>2221.5700000000002</v>
      </c>
      <c r="BF6" s="35">
        <f>Tbl_B8_Example[[#This Row],[Common Charge Per Month]]*12</f>
        <v>26658.840000000004</v>
      </c>
      <c r="BG6" s="35">
        <v>931.71</v>
      </c>
      <c r="BH6" s="35">
        <f>Tbl_B8_Example[[#This Row],[Real Estate Taxes Per Month]]*12</f>
        <v>11180.52</v>
      </c>
      <c r="BI6" s="36">
        <f>SUM(Tbl_B8_Example[[#This Row],[Common Charge Per Month]],Tbl_B8_Example[[#This Row],[Real Estate Taxes Per Month]])</f>
        <v>3153.28</v>
      </c>
      <c r="BJ6" s="36">
        <f>SUM(Tbl_B8_Example[[#This Row],[Common Charge Per Year]],Tbl_B8_Example[[#This Row],[Real Estate Taxes Per Year]])</f>
        <v>37839.360000000001</v>
      </c>
    </row>
    <row r="7" spans="1:62" x14ac:dyDescent="0.25">
      <c r="B7" s="9">
        <v>3</v>
      </c>
      <c r="C7" s="9" t="s">
        <v>138</v>
      </c>
      <c r="D7" t="s">
        <v>120</v>
      </c>
      <c r="E7" s="9" t="s">
        <v>118</v>
      </c>
      <c r="F7" t="s">
        <v>121</v>
      </c>
      <c r="G7" s="32">
        <v>3</v>
      </c>
      <c r="H7" s="32">
        <v>3</v>
      </c>
      <c r="I7" s="34">
        <v>1263</v>
      </c>
      <c r="J7" s="17">
        <v>1432376</v>
      </c>
      <c r="K7" s="17">
        <f>Tbl_B8_01[[#This Row],[Offering Price]]/Tbl_B8_01[[#This Row],[Est Sq Ft]]</f>
        <v>1134.1060965954077</v>
      </c>
      <c r="L7" s="30">
        <v>44009.588472222225</v>
      </c>
      <c r="M7" s="10">
        <v>44009</v>
      </c>
      <c r="N7" s="31">
        <v>0.58847222222222217</v>
      </c>
      <c r="O7" s="30">
        <v>44070.456990740742</v>
      </c>
      <c r="P7" s="10">
        <v>44070</v>
      </c>
      <c r="Q7" s="31">
        <v>0.4569907407407407</v>
      </c>
      <c r="R7" s="32">
        <f>Tbl_B8_01[[#This Row],[Date Sold]]-Tbl_B8_01[[#This Row],[Date Listed]]</f>
        <v>61</v>
      </c>
      <c r="S7" s="33">
        <f>Tbl_B8_01[[#This Row],[Time to Sell (Days)]]/(365/12)</f>
        <v>2.0054794520547943</v>
      </c>
      <c r="T7" s="33">
        <f>Tbl_B8_01[[#This Row],[Time to Sell (Days)]]/365</f>
        <v>0.16712328767123288</v>
      </c>
      <c r="U7" s="33">
        <f>DATEDIF(Tbl_B8_01[[#This Row],[Date Listed]],Tbl_B8_01[[#This Row],[Date Sold]],"Y")</f>
        <v>0</v>
      </c>
      <c r="V7" s="33">
        <f>DATEDIF(Tbl_B8_01[[#This Row],[Date Listed]],Tbl_B8_01[[#This Row],[Date Sold]],"YM")</f>
        <v>2</v>
      </c>
      <c r="W7" s="33">
        <f>DATEDIF(Tbl_B8_01[[#This Row],[Date Listed]],Tbl_B8_01[[#This Row],[Date Sold]],"MD")</f>
        <v>0</v>
      </c>
      <c r="X7" t="str">
        <f>Tbl_B8_01[[#This Row],[Time to Sell (Y)]] &amp; "y " &amp; Tbl_B8_01[[#This Row],[Time to Sell (Remaining M)]] &amp; "m " &amp; Tbl_B8_01[[#This Row],[Time to Sell (Remaining Days)]] &amp; "d"</f>
        <v>0y 2m 0d</v>
      </c>
      <c r="Y7" s="32">
        <f>(Tbl_B8_01[[#This Row],[Timestamp Sold]]-Tbl_B8_01[[#This Row],[Timestamp Listed]])*24*60*60*1000000000</f>
        <v>5259039999999851</v>
      </c>
      <c r="Z7" s="35">
        <v>2823.82</v>
      </c>
      <c r="AA7" s="35">
        <f>Tbl_B8_01[[#This Row],[Common Charge Per Month]]*12</f>
        <v>33885.840000000004</v>
      </c>
      <c r="AB7" s="35">
        <v>2071.71</v>
      </c>
      <c r="AC7" s="35">
        <f>Tbl_B8_01[[#This Row],[Real Estate Taxes Per Month]]*12</f>
        <v>24860.52</v>
      </c>
      <c r="AD7" s="36">
        <f>SUM(Tbl_B8_01[[#This Row],[Common Charge Per Month]],Tbl_B8_01[[#This Row],[Real Estate Taxes Per Month]])</f>
        <v>4895.5300000000007</v>
      </c>
      <c r="AE7" s="36">
        <f>SUM(Tbl_B8_01[[#This Row],[Common Charge Per Year]],Tbl_B8_01[[#This Row],[Real Estate Taxes Per Year]])</f>
        <v>58746.36</v>
      </c>
      <c r="AG7" s="9">
        <v>3</v>
      </c>
      <c r="AH7" s="9" t="s">
        <v>138</v>
      </c>
      <c r="AI7" t="s">
        <v>120</v>
      </c>
      <c r="AJ7" s="9" t="s">
        <v>118</v>
      </c>
      <c r="AK7" t="s">
        <v>121</v>
      </c>
      <c r="AL7" s="32">
        <v>3</v>
      </c>
      <c r="AM7" s="32">
        <v>3</v>
      </c>
      <c r="AN7" s="34">
        <v>1263</v>
      </c>
      <c r="AO7" s="17">
        <v>1432376</v>
      </c>
      <c r="AP7" s="17">
        <f>Tbl_B8_Example[[#This Row],[Offering Price]]/Tbl_B8_Example[[#This Row],[Est Sq Ft]]</f>
        <v>1134.1060965954077</v>
      </c>
      <c r="AQ7" s="30">
        <v>44009.588472222225</v>
      </c>
      <c r="AR7" s="10">
        <v>44009</v>
      </c>
      <c r="AS7" s="31">
        <v>0.58847222222222217</v>
      </c>
      <c r="AT7" s="30">
        <v>44070.456990740742</v>
      </c>
      <c r="AU7" s="10">
        <v>44070</v>
      </c>
      <c r="AV7" s="31">
        <v>0.4569907407407407</v>
      </c>
      <c r="AW7" s="32">
        <f>Tbl_B8_Example[[#This Row],[Date Sold]]-Tbl_B8_Example[[#This Row],[Date Listed]]</f>
        <v>61</v>
      </c>
      <c r="AX7" s="33">
        <f>Tbl_B8_Example[[#This Row],[Time to Sell (Days)]]/(365/12)</f>
        <v>2.0054794520547943</v>
      </c>
      <c r="AY7" s="33">
        <f>Tbl_B8_Example[[#This Row],[Time to Sell (Days)]]/365</f>
        <v>0.16712328767123288</v>
      </c>
      <c r="AZ7" s="33">
        <f>DATEDIF(Tbl_B8_Example[[#This Row],[Date Listed]],Tbl_B8_Example[[#This Row],[Date Sold]],"Y")</f>
        <v>0</v>
      </c>
      <c r="BA7" s="33">
        <f>DATEDIF(Tbl_B8_Example[[#This Row],[Date Listed]],Tbl_B8_Example[[#This Row],[Date Sold]],"YM")</f>
        <v>2</v>
      </c>
      <c r="BB7" s="33">
        <f>DATEDIF(Tbl_B8_Example[[#This Row],[Date Listed]],Tbl_B8_Example[[#This Row],[Date Sold]],"MD")</f>
        <v>0</v>
      </c>
      <c r="BC7" t="str">
        <f>Tbl_B8_Example[[#This Row],[Time to Sell (Y)]] &amp; "y " &amp; Tbl_B8_Example[[#This Row],[Time to Sell (Remaining M)]] &amp; "m " &amp; Tbl_B8_Example[[#This Row],[Time to Sell (Remaining Days)]] &amp; "d"</f>
        <v>0y 2m 0d</v>
      </c>
      <c r="BD7" s="32">
        <f>(Tbl_B8_Example[[#This Row],[Timestamp Sold]]-Tbl_B8_Example[[#This Row],[Timestamp Listed]])*24*60*60*1000000000</f>
        <v>5259039999999851</v>
      </c>
      <c r="BE7" s="35">
        <v>2823.82</v>
      </c>
      <c r="BF7" s="35">
        <f>Tbl_B8_Example[[#This Row],[Common Charge Per Month]]*12</f>
        <v>33885.840000000004</v>
      </c>
      <c r="BG7" s="35">
        <v>2071.71</v>
      </c>
      <c r="BH7" s="35">
        <f>Tbl_B8_Example[[#This Row],[Real Estate Taxes Per Month]]*12</f>
        <v>24860.52</v>
      </c>
      <c r="BI7" s="36">
        <f>SUM(Tbl_B8_Example[[#This Row],[Common Charge Per Month]],Tbl_B8_Example[[#This Row],[Real Estate Taxes Per Month]])</f>
        <v>4895.5300000000007</v>
      </c>
      <c r="BJ7" s="36">
        <f>SUM(Tbl_B8_Example[[#This Row],[Common Charge Per Year]],Tbl_B8_Example[[#This Row],[Real Estate Taxes Per Year]])</f>
        <v>58746.36</v>
      </c>
    </row>
    <row r="8" spans="1:62" x14ac:dyDescent="0.25">
      <c r="B8" s="9">
        <v>4</v>
      </c>
      <c r="C8" s="9" t="s">
        <v>139</v>
      </c>
      <c r="D8" t="s">
        <v>122</v>
      </c>
      <c r="E8" s="9" t="s">
        <v>116</v>
      </c>
      <c r="F8" t="s">
        <v>123</v>
      </c>
      <c r="G8" s="32">
        <v>4</v>
      </c>
      <c r="H8" s="32">
        <v>2</v>
      </c>
      <c r="I8" s="34">
        <v>1585</v>
      </c>
      <c r="J8" s="17">
        <v>1433878</v>
      </c>
      <c r="K8" s="17">
        <f>Tbl_B8_01[[#This Row],[Offering Price]]/Tbl_B8_01[[#This Row],[Est Sq Ft]]</f>
        <v>904.65488958990534</v>
      </c>
      <c r="L8" s="30">
        <v>44558.55972222222</v>
      </c>
      <c r="M8" s="10">
        <v>44558</v>
      </c>
      <c r="N8" s="31">
        <v>0.55972222222222223</v>
      </c>
      <c r="O8" s="30">
        <v>44634.593449074076</v>
      </c>
      <c r="P8" s="10">
        <v>44634</v>
      </c>
      <c r="Q8" s="31">
        <v>0.59344907407407399</v>
      </c>
      <c r="R8" s="32">
        <f>Tbl_B8_01[[#This Row],[Date Sold]]-Tbl_B8_01[[#This Row],[Date Listed]]</f>
        <v>76</v>
      </c>
      <c r="S8" s="33">
        <f>Tbl_B8_01[[#This Row],[Time to Sell (Days)]]/(365/12)</f>
        <v>2.4986301369863013</v>
      </c>
      <c r="T8" s="33">
        <f>Tbl_B8_01[[#This Row],[Time to Sell (Days)]]/365</f>
        <v>0.20821917808219179</v>
      </c>
      <c r="U8" s="33">
        <f>DATEDIF(Tbl_B8_01[[#This Row],[Date Listed]],Tbl_B8_01[[#This Row],[Date Sold]],"Y")</f>
        <v>0</v>
      </c>
      <c r="V8" s="33">
        <f>DATEDIF(Tbl_B8_01[[#This Row],[Date Listed]],Tbl_B8_01[[#This Row],[Date Sold]],"YM")</f>
        <v>2</v>
      </c>
      <c r="W8" s="33">
        <f>DATEDIF(Tbl_B8_01[[#This Row],[Date Listed]],Tbl_B8_01[[#This Row],[Date Sold]],"MD")</f>
        <v>14</v>
      </c>
      <c r="X8" t="str">
        <f>Tbl_B8_01[[#This Row],[Time to Sell (Y)]] &amp; "y " &amp; Tbl_B8_01[[#This Row],[Time to Sell (Remaining M)]] &amp; "m " &amp; Tbl_B8_01[[#This Row],[Time to Sell (Remaining Days)]] &amp; "d"</f>
        <v>0y 2m 14d</v>
      </c>
      <c r="Y8" s="32">
        <f>(Tbl_B8_01[[#This Row],[Timestamp Sold]]-Tbl_B8_01[[#This Row],[Timestamp Listed]])*24*60*60*1000000000</f>
        <v>6569314000000362</v>
      </c>
      <c r="Z8" s="35">
        <v>2316.9</v>
      </c>
      <c r="AA8" s="35">
        <f>Tbl_B8_01[[#This Row],[Common Charge Per Month]]*12</f>
        <v>27802.800000000003</v>
      </c>
      <c r="AB8" s="35">
        <v>991.97</v>
      </c>
      <c r="AC8" s="35">
        <f>Tbl_B8_01[[#This Row],[Real Estate Taxes Per Month]]*12</f>
        <v>11903.64</v>
      </c>
      <c r="AD8" s="36">
        <f>SUM(Tbl_B8_01[[#This Row],[Common Charge Per Month]],Tbl_B8_01[[#This Row],[Real Estate Taxes Per Month]])</f>
        <v>3308.87</v>
      </c>
      <c r="AE8" s="36">
        <f>SUM(Tbl_B8_01[[#This Row],[Common Charge Per Year]],Tbl_B8_01[[#This Row],[Real Estate Taxes Per Year]])</f>
        <v>39706.44</v>
      </c>
      <c r="AG8" s="9">
        <v>4</v>
      </c>
      <c r="AH8" s="9" t="s">
        <v>139</v>
      </c>
      <c r="AI8" t="s">
        <v>122</v>
      </c>
      <c r="AJ8" s="9" t="s">
        <v>116</v>
      </c>
      <c r="AK8" t="s">
        <v>123</v>
      </c>
      <c r="AL8" s="32">
        <v>4</v>
      </c>
      <c r="AM8" s="32">
        <v>2</v>
      </c>
      <c r="AN8" s="34">
        <v>1585</v>
      </c>
      <c r="AO8" s="17">
        <v>1433878</v>
      </c>
      <c r="AP8" s="17">
        <f>Tbl_B8_Example[[#This Row],[Offering Price]]/Tbl_B8_Example[[#This Row],[Est Sq Ft]]</f>
        <v>904.65488958990534</v>
      </c>
      <c r="AQ8" s="30">
        <v>44558.55972222222</v>
      </c>
      <c r="AR8" s="10">
        <v>44558</v>
      </c>
      <c r="AS8" s="31">
        <v>0.55972222222222223</v>
      </c>
      <c r="AT8" s="30">
        <v>44634.593449074076</v>
      </c>
      <c r="AU8" s="10">
        <v>44634</v>
      </c>
      <c r="AV8" s="31">
        <v>0.59344907407407399</v>
      </c>
      <c r="AW8" s="32">
        <f>Tbl_B8_Example[[#This Row],[Date Sold]]-Tbl_B8_Example[[#This Row],[Date Listed]]</f>
        <v>76</v>
      </c>
      <c r="AX8" s="33">
        <f>Tbl_B8_Example[[#This Row],[Time to Sell (Days)]]/(365/12)</f>
        <v>2.4986301369863013</v>
      </c>
      <c r="AY8" s="33">
        <f>Tbl_B8_Example[[#This Row],[Time to Sell (Days)]]/365</f>
        <v>0.20821917808219179</v>
      </c>
      <c r="AZ8" s="33">
        <f>DATEDIF(Tbl_B8_Example[[#This Row],[Date Listed]],Tbl_B8_Example[[#This Row],[Date Sold]],"Y")</f>
        <v>0</v>
      </c>
      <c r="BA8" s="33">
        <f>DATEDIF(Tbl_B8_Example[[#This Row],[Date Listed]],Tbl_B8_Example[[#This Row],[Date Sold]],"YM")</f>
        <v>2</v>
      </c>
      <c r="BB8" s="33">
        <f>DATEDIF(Tbl_B8_Example[[#This Row],[Date Listed]],Tbl_B8_Example[[#This Row],[Date Sold]],"MD")</f>
        <v>14</v>
      </c>
      <c r="BC8" t="str">
        <f>Tbl_B8_Example[[#This Row],[Time to Sell (Y)]] &amp; "y " &amp; Tbl_B8_Example[[#This Row],[Time to Sell (Remaining M)]] &amp; "m " &amp; Tbl_B8_Example[[#This Row],[Time to Sell (Remaining Days)]] &amp; "d"</f>
        <v>0y 2m 14d</v>
      </c>
      <c r="BD8" s="32">
        <f>(Tbl_B8_Example[[#This Row],[Timestamp Sold]]-Tbl_B8_Example[[#This Row],[Timestamp Listed]])*24*60*60*1000000000</f>
        <v>6569314000000362</v>
      </c>
      <c r="BE8" s="35">
        <v>2316.9</v>
      </c>
      <c r="BF8" s="35">
        <f>Tbl_B8_Example[[#This Row],[Common Charge Per Month]]*12</f>
        <v>27802.800000000003</v>
      </c>
      <c r="BG8" s="35">
        <v>991.97</v>
      </c>
      <c r="BH8" s="35">
        <f>Tbl_B8_Example[[#This Row],[Real Estate Taxes Per Month]]*12</f>
        <v>11903.64</v>
      </c>
      <c r="BI8" s="36">
        <f>SUM(Tbl_B8_Example[[#This Row],[Common Charge Per Month]],Tbl_B8_Example[[#This Row],[Real Estate Taxes Per Month]])</f>
        <v>3308.87</v>
      </c>
      <c r="BJ8" s="36">
        <f>SUM(Tbl_B8_Example[[#This Row],[Common Charge Per Year]],Tbl_B8_Example[[#This Row],[Real Estate Taxes Per Year]])</f>
        <v>39706.44</v>
      </c>
    </row>
    <row r="9" spans="1:62" x14ac:dyDescent="0.25">
      <c r="B9" s="9">
        <v>5</v>
      </c>
      <c r="C9" s="9" t="s">
        <v>140</v>
      </c>
      <c r="D9" t="s">
        <v>122</v>
      </c>
      <c r="E9" s="9" t="s">
        <v>118</v>
      </c>
      <c r="F9" t="s">
        <v>124</v>
      </c>
      <c r="G9" s="32">
        <v>3</v>
      </c>
      <c r="H9" s="32">
        <v>1</v>
      </c>
      <c r="I9" s="34">
        <v>1196</v>
      </c>
      <c r="J9" s="17">
        <v>936044</v>
      </c>
      <c r="K9" s="17">
        <f>Tbl_B8_01[[#This Row],[Offering Price]]/Tbl_B8_01[[#This Row],[Est Sq Ft]]</f>
        <v>782.64548494983273</v>
      </c>
      <c r="L9" s="30">
        <v>44071.421168981484</v>
      </c>
      <c r="M9" s="10">
        <v>44071</v>
      </c>
      <c r="N9" s="31">
        <v>0.42116898148148146</v>
      </c>
      <c r="O9" s="30">
        <v>44332.633969907409</v>
      </c>
      <c r="P9" s="10">
        <v>44332</v>
      </c>
      <c r="Q9" s="31">
        <v>0.63396990740740733</v>
      </c>
      <c r="R9" s="32">
        <f>Tbl_B8_01[[#This Row],[Date Sold]]-Tbl_B8_01[[#This Row],[Date Listed]]</f>
        <v>261</v>
      </c>
      <c r="S9" s="33">
        <f>Tbl_B8_01[[#This Row],[Time to Sell (Days)]]/(365/12)</f>
        <v>8.580821917808219</v>
      </c>
      <c r="T9" s="33">
        <f>Tbl_B8_01[[#This Row],[Time to Sell (Days)]]/365</f>
        <v>0.71506849315068488</v>
      </c>
      <c r="U9" s="33">
        <f>DATEDIF(Tbl_B8_01[[#This Row],[Date Listed]],Tbl_B8_01[[#This Row],[Date Sold]],"Y")</f>
        <v>0</v>
      </c>
      <c r="V9" s="33">
        <f>DATEDIF(Tbl_B8_01[[#This Row],[Date Listed]],Tbl_B8_01[[#This Row],[Date Sold]],"YM")</f>
        <v>8</v>
      </c>
      <c r="W9" s="33">
        <f>DATEDIF(Tbl_B8_01[[#This Row],[Date Listed]],Tbl_B8_01[[#This Row],[Date Sold]],"MD")</f>
        <v>18</v>
      </c>
      <c r="X9" t="str">
        <f>Tbl_B8_01[[#This Row],[Time to Sell (Y)]] &amp; "y " &amp; Tbl_B8_01[[#This Row],[Time to Sell (Remaining M)]] &amp; "m " &amp; Tbl_B8_01[[#This Row],[Time to Sell (Remaining Days)]] &amp; "d"</f>
        <v>0y 8m 18d</v>
      </c>
      <c r="Y9" s="32">
        <f>(Tbl_B8_01[[#This Row],[Timestamp Sold]]-Tbl_B8_01[[#This Row],[Timestamp Listed]])*24*60*60*1000000000</f>
        <v>2.256878599999992E+16</v>
      </c>
      <c r="Z9" s="35">
        <v>2049.77</v>
      </c>
      <c r="AA9" s="35">
        <f>Tbl_B8_01[[#This Row],[Common Charge Per Month]]*12</f>
        <v>24597.239999999998</v>
      </c>
      <c r="AB9" s="35">
        <v>843.01</v>
      </c>
      <c r="AC9" s="35">
        <f>Tbl_B8_01[[#This Row],[Real Estate Taxes Per Month]]*12</f>
        <v>10116.119999999999</v>
      </c>
      <c r="AD9" s="36">
        <f>SUM(Tbl_B8_01[[#This Row],[Common Charge Per Month]],Tbl_B8_01[[#This Row],[Real Estate Taxes Per Month]])</f>
        <v>2892.7799999999997</v>
      </c>
      <c r="AE9" s="36">
        <f>SUM(Tbl_B8_01[[#This Row],[Common Charge Per Year]],Tbl_B8_01[[#This Row],[Real Estate Taxes Per Year]])</f>
        <v>34713.360000000001</v>
      </c>
      <c r="AG9" s="9">
        <v>5</v>
      </c>
      <c r="AH9" s="9" t="s">
        <v>140</v>
      </c>
      <c r="AI9" t="s">
        <v>122</v>
      </c>
      <c r="AJ9" s="9" t="s">
        <v>118</v>
      </c>
      <c r="AK9" t="s">
        <v>124</v>
      </c>
      <c r="AL9" s="32">
        <v>3</v>
      </c>
      <c r="AM9" s="32">
        <v>1</v>
      </c>
      <c r="AN9" s="34">
        <v>1196</v>
      </c>
      <c r="AO9" s="17">
        <v>936044</v>
      </c>
      <c r="AP9" s="17">
        <f>Tbl_B8_Example[[#This Row],[Offering Price]]/Tbl_B8_Example[[#This Row],[Est Sq Ft]]</f>
        <v>782.64548494983273</v>
      </c>
      <c r="AQ9" s="30">
        <v>44071.421168981484</v>
      </c>
      <c r="AR9" s="10">
        <v>44071</v>
      </c>
      <c r="AS9" s="31">
        <v>0.42116898148148146</v>
      </c>
      <c r="AT9" s="30">
        <v>44332.633969907409</v>
      </c>
      <c r="AU9" s="10">
        <v>44332</v>
      </c>
      <c r="AV9" s="31">
        <v>0.63396990740740733</v>
      </c>
      <c r="AW9" s="32">
        <f>Tbl_B8_Example[[#This Row],[Date Sold]]-Tbl_B8_Example[[#This Row],[Date Listed]]</f>
        <v>261</v>
      </c>
      <c r="AX9" s="33">
        <f>Tbl_B8_Example[[#This Row],[Time to Sell (Days)]]/(365/12)</f>
        <v>8.580821917808219</v>
      </c>
      <c r="AY9" s="33">
        <f>Tbl_B8_Example[[#This Row],[Time to Sell (Days)]]/365</f>
        <v>0.71506849315068488</v>
      </c>
      <c r="AZ9" s="33">
        <f>DATEDIF(Tbl_B8_Example[[#This Row],[Date Listed]],Tbl_B8_Example[[#This Row],[Date Sold]],"Y")</f>
        <v>0</v>
      </c>
      <c r="BA9" s="33">
        <f>DATEDIF(Tbl_B8_Example[[#This Row],[Date Listed]],Tbl_B8_Example[[#This Row],[Date Sold]],"YM")</f>
        <v>8</v>
      </c>
      <c r="BB9" s="33">
        <f>DATEDIF(Tbl_B8_Example[[#This Row],[Date Listed]],Tbl_B8_Example[[#This Row],[Date Sold]],"MD")</f>
        <v>18</v>
      </c>
      <c r="BC9" t="str">
        <f>Tbl_B8_Example[[#This Row],[Time to Sell (Y)]] &amp; "y " &amp; Tbl_B8_Example[[#This Row],[Time to Sell (Remaining M)]] &amp; "m " &amp; Tbl_B8_Example[[#This Row],[Time to Sell (Remaining Days)]] &amp; "d"</f>
        <v>0y 8m 18d</v>
      </c>
      <c r="BD9" s="32">
        <f>(Tbl_B8_Example[[#This Row],[Timestamp Sold]]-Tbl_B8_Example[[#This Row],[Timestamp Listed]])*24*60*60*1000000000</f>
        <v>2.256878599999992E+16</v>
      </c>
      <c r="BE9" s="35">
        <v>2049.77</v>
      </c>
      <c r="BF9" s="35">
        <f>Tbl_B8_Example[[#This Row],[Common Charge Per Month]]*12</f>
        <v>24597.239999999998</v>
      </c>
      <c r="BG9" s="35">
        <v>843.01</v>
      </c>
      <c r="BH9" s="35">
        <f>Tbl_B8_Example[[#This Row],[Real Estate Taxes Per Month]]*12</f>
        <v>10116.119999999999</v>
      </c>
      <c r="BI9" s="36">
        <f>SUM(Tbl_B8_Example[[#This Row],[Common Charge Per Month]],Tbl_B8_Example[[#This Row],[Real Estate Taxes Per Month]])</f>
        <v>2892.7799999999997</v>
      </c>
      <c r="BJ9" s="36">
        <f>SUM(Tbl_B8_Example[[#This Row],[Common Charge Per Year]],Tbl_B8_Example[[#This Row],[Real Estate Taxes Per Year]])</f>
        <v>34713.360000000001</v>
      </c>
    </row>
    <row r="10" spans="1:62" x14ac:dyDescent="0.25">
      <c r="B10" s="9">
        <v>6</v>
      </c>
      <c r="C10" s="9" t="s">
        <v>152</v>
      </c>
      <c r="D10" t="s">
        <v>115</v>
      </c>
      <c r="E10" s="9" t="s">
        <v>116</v>
      </c>
      <c r="F10" t="s">
        <v>125</v>
      </c>
      <c r="G10" s="32">
        <v>3</v>
      </c>
      <c r="H10" s="32">
        <v>3</v>
      </c>
      <c r="I10" s="34">
        <v>1674</v>
      </c>
      <c r="J10" s="17">
        <v>1152040</v>
      </c>
      <c r="K10" s="17">
        <f>Tbl_B8_01[[#This Row],[Offering Price]]/Tbl_B8_01[[#This Row],[Est Sq Ft]]</f>
        <v>688.19593787335725</v>
      </c>
      <c r="L10" s="30">
        <v>44073.346053240741</v>
      </c>
      <c r="M10" s="10">
        <v>44073</v>
      </c>
      <c r="N10" s="31">
        <v>0.34605324074074073</v>
      </c>
      <c r="O10" s="30">
        <v>44485.467951388891</v>
      </c>
      <c r="P10" s="10">
        <v>44485</v>
      </c>
      <c r="Q10" s="31">
        <v>0.46795138888888888</v>
      </c>
      <c r="R10" s="32">
        <f>Tbl_B8_01[[#This Row],[Date Sold]]-Tbl_B8_01[[#This Row],[Date Listed]]</f>
        <v>412</v>
      </c>
      <c r="S10" s="33">
        <f>Tbl_B8_01[[#This Row],[Time to Sell (Days)]]/(365/12)</f>
        <v>13.545205479452054</v>
      </c>
      <c r="T10" s="33">
        <f>Tbl_B8_01[[#This Row],[Time to Sell (Days)]]/365</f>
        <v>1.1287671232876713</v>
      </c>
      <c r="U10" s="33">
        <f>DATEDIF(Tbl_B8_01[[#This Row],[Date Listed]],Tbl_B8_01[[#This Row],[Date Sold]],"Y")</f>
        <v>1</v>
      </c>
      <c r="V10" s="33">
        <f>DATEDIF(Tbl_B8_01[[#This Row],[Date Listed]],Tbl_B8_01[[#This Row],[Date Sold]],"YM")</f>
        <v>1</v>
      </c>
      <c r="W10" s="33">
        <f>DATEDIF(Tbl_B8_01[[#This Row],[Date Listed]],Tbl_B8_01[[#This Row],[Date Sold]],"MD")</f>
        <v>16</v>
      </c>
      <c r="X10" t="str">
        <f>Tbl_B8_01[[#This Row],[Time to Sell (Y)]] &amp; "y " &amp; Tbl_B8_01[[#This Row],[Time to Sell (Remaining M)]] &amp; "m " &amp; Tbl_B8_01[[#This Row],[Time to Sell (Remaining Days)]] &amp; "d"</f>
        <v>1y 1m 16d</v>
      </c>
      <c r="Y10" s="32">
        <f>(Tbl_B8_01[[#This Row],[Timestamp Sold]]-Tbl_B8_01[[#This Row],[Timestamp Listed]])*24*60*60*1000000000</f>
        <v>3.5607332000000216E+16</v>
      </c>
      <c r="Z10" s="35">
        <v>1979.11</v>
      </c>
      <c r="AA10" s="35">
        <f>Tbl_B8_01[[#This Row],[Common Charge Per Month]]*12</f>
        <v>23749.32</v>
      </c>
      <c r="AB10" s="35">
        <v>970.19</v>
      </c>
      <c r="AC10" s="35">
        <f>Tbl_B8_01[[#This Row],[Real Estate Taxes Per Month]]*12</f>
        <v>11642.28</v>
      </c>
      <c r="AD10" s="36">
        <f>SUM(Tbl_B8_01[[#This Row],[Common Charge Per Month]],Tbl_B8_01[[#This Row],[Real Estate Taxes Per Month]])</f>
        <v>2949.3</v>
      </c>
      <c r="AE10" s="36">
        <f>SUM(Tbl_B8_01[[#This Row],[Common Charge Per Year]],Tbl_B8_01[[#This Row],[Real Estate Taxes Per Year]])</f>
        <v>35391.599999999999</v>
      </c>
      <c r="AG10" s="9">
        <v>6</v>
      </c>
      <c r="AH10" s="9" t="s">
        <v>152</v>
      </c>
      <c r="AI10" t="s">
        <v>115</v>
      </c>
      <c r="AJ10" s="9" t="s">
        <v>116</v>
      </c>
      <c r="AK10" t="s">
        <v>125</v>
      </c>
      <c r="AL10" s="32">
        <v>3</v>
      </c>
      <c r="AM10" s="32">
        <v>3</v>
      </c>
      <c r="AN10" s="34">
        <v>1674</v>
      </c>
      <c r="AO10" s="17">
        <v>1152040</v>
      </c>
      <c r="AP10" s="17">
        <f>Tbl_B8_Example[[#This Row],[Offering Price]]/Tbl_B8_Example[[#This Row],[Est Sq Ft]]</f>
        <v>688.19593787335725</v>
      </c>
      <c r="AQ10" s="30">
        <v>44073.346053240741</v>
      </c>
      <c r="AR10" s="10">
        <v>44073</v>
      </c>
      <c r="AS10" s="31">
        <v>0.34605324074074073</v>
      </c>
      <c r="AT10" s="30">
        <v>44485.467951388891</v>
      </c>
      <c r="AU10" s="10">
        <v>44485</v>
      </c>
      <c r="AV10" s="31">
        <v>0.46795138888888888</v>
      </c>
      <c r="AW10" s="32">
        <f>Tbl_B8_Example[[#This Row],[Date Sold]]-Tbl_B8_Example[[#This Row],[Date Listed]]</f>
        <v>412</v>
      </c>
      <c r="AX10" s="33">
        <f>Tbl_B8_Example[[#This Row],[Time to Sell (Days)]]/(365/12)</f>
        <v>13.545205479452054</v>
      </c>
      <c r="AY10" s="33">
        <f>Tbl_B8_Example[[#This Row],[Time to Sell (Days)]]/365</f>
        <v>1.1287671232876713</v>
      </c>
      <c r="AZ10" s="33">
        <f>DATEDIF(Tbl_B8_Example[[#This Row],[Date Listed]],Tbl_B8_Example[[#This Row],[Date Sold]],"Y")</f>
        <v>1</v>
      </c>
      <c r="BA10" s="33">
        <f>DATEDIF(Tbl_B8_Example[[#This Row],[Date Listed]],Tbl_B8_Example[[#This Row],[Date Sold]],"YM")</f>
        <v>1</v>
      </c>
      <c r="BB10" s="33">
        <f>DATEDIF(Tbl_B8_Example[[#This Row],[Date Listed]],Tbl_B8_Example[[#This Row],[Date Sold]],"MD")</f>
        <v>16</v>
      </c>
      <c r="BC10" t="str">
        <f>Tbl_B8_Example[[#This Row],[Time to Sell (Y)]] &amp; "y " &amp; Tbl_B8_Example[[#This Row],[Time to Sell (Remaining M)]] &amp; "m " &amp; Tbl_B8_Example[[#This Row],[Time to Sell (Remaining Days)]] &amp; "d"</f>
        <v>1y 1m 16d</v>
      </c>
      <c r="BD10" s="32">
        <f>(Tbl_B8_Example[[#This Row],[Timestamp Sold]]-Tbl_B8_Example[[#This Row],[Timestamp Listed]])*24*60*60*1000000000</f>
        <v>3.5607332000000216E+16</v>
      </c>
      <c r="BE10" s="35">
        <v>1979.11</v>
      </c>
      <c r="BF10" s="35">
        <f>Tbl_B8_Example[[#This Row],[Common Charge Per Month]]*12</f>
        <v>23749.32</v>
      </c>
      <c r="BG10" s="35">
        <v>970.19</v>
      </c>
      <c r="BH10" s="35">
        <f>Tbl_B8_Example[[#This Row],[Real Estate Taxes Per Month]]*12</f>
        <v>11642.28</v>
      </c>
      <c r="BI10" s="36">
        <f>SUM(Tbl_B8_Example[[#This Row],[Common Charge Per Month]],Tbl_B8_Example[[#This Row],[Real Estate Taxes Per Month]])</f>
        <v>2949.3</v>
      </c>
      <c r="BJ10" s="36">
        <f>SUM(Tbl_B8_Example[[#This Row],[Common Charge Per Year]],Tbl_B8_Example[[#This Row],[Real Estate Taxes Per Year]])</f>
        <v>35391.599999999999</v>
      </c>
    </row>
    <row r="11" spans="1:62" x14ac:dyDescent="0.25">
      <c r="B11" s="9">
        <v>7</v>
      </c>
      <c r="C11" s="9" t="s">
        <v>151</v>
      </c>
      <c r="D11" t="s">
        <v>115</v>
      </c>
      <c r="E11" s="9" t="s">
        <v>116</v>
      </c>
      <c r="F11" t="s">
        <v>126</v>
      </c>
      <c r="G11" s="32">
        <v>3</v>
      </c>
      <c r="H11" s="32">
        <v>3</v>
      </c>
      <c r="I11" s="34">
        <v>1575</v>
      </c>
      <c r="J11" s="17">
        <v>1167089</v>
      </c>
      <c r="K11" s="17">
        <f>Tbl_B8_01[[#This Row],[Offering Price]]/Tbl_B8_01[[#This Row],[Est Sq Ft]]</f>
        <v>741.00888888888892</v>
      </c>
      <c r="L11" s="30">
        <v>44033.530497685184</v>
      </c>
      <c r="M11" s="10">
        <v>44033</v>
      </c>
      <c r="N11" s="31">
        <v>0.53049768518518514</v>
      </c>
      <c r="O11" s="30">
        <v>44192.576249999998</v>
      </c>
      <c r="P11" s="10">
        <v>44192</v>
      </c>
      <c r="Q11" s="31">
        <v>0.57624999999999993</v>
      </c>
      <c r="R11" s="32">
        <f>Tbl_B8_01[[#This Row],[Date Sold]]-Tbl_B8_01[[#This Row],[Date Listed]]</f>
        <v>159</v>
      </c>
      <c r="S11" s="33">
        <f>Tbl_B8_01[[#This Row],[Time to Sell (Days)]]/(365/12)</f>
        <v>5.227397260273972</v>
      </c>
      <c r="T11" s="33">
        <f>Tbl_B8_01[[#This Row],[Time to Sell (Days)]]/365</f>
        <v>0.43561643835616437</v>
      </c>
      <c r="U11" s="33">
        <f>DATEDIF(Tbl_B8_01[[#This Row],[Date Listed]],Tbl_B8_01[[#This Row],[Date Sold]],"Y")</f>
        <v>0</v>
      </c>
      <c r="V11" s="33">
        <f>DATEDIF(Tbl_B8_01[[#This Row],[Date Listed]],Tbl_B8_01[[#This Row],[Date Sold]],"YM")</f>
        <v>5</v>
      </c>
      <c r="W11" s="33">
        <f>DATEDIF(Tbl_B8_01[[#This Row],[Date Listed]],Tbl_B8_01[[#This Row],[Date Sold]],"MD")</f>
        <v>6</v>
      </c>
      <c r="X11" t="str">
        <f>Tbl_B8_01[[#This Row],[Time to Sell (Y)]] &amp; "y " &amp; Tbl_B8_01[[#This Row],[Time to Sell (Remaining M)]] &amp; "m " &amp; Tbl_B8_01[[#This Row],[Time to Sell (Remaining Days)]] &amp; "d"</f>
        <v>0y 5m 6d</v>
      </c>
      <c r="Y11" s="32">
        <f>(Tbl_B8_01[[#This Row],[Timestamp Sold]]-Tbl_B8_01[[#This Row],[Timestamp Listed]])*24*60*60*1000000000</f>
        <v>1.3741552999999956E+16</v>
      </c>
      <c r="Z11" s="35">
        <v>2021.52</v>
      </c>
      <c r="AA11" s="35">
        <f>Tbl_B8_01[[#This Row],[Common Charge Per Month]]*12</f>
        <v>24258.239999999998</v>
      </c>
      <c r="AB11" s="35">
        <v>993.19</v>
      </c>
      <c r="AC11" s="35">
        <f>Tbl_B8_01[[#This Row],[Real Estate Taxes Per Month]]*12</f>
        <v>11918.28</v>
      </c>
      <c r="AD11" s="36">
        <f>SUM(Tbl_B8_01[[#This Row],[Common Charge Per Month]],Tbl_B8_01[[#This Row],[Real Estate Taxes Per Month]])</f>
        <v>3014.71</v>
      </c>
      <c r="AE11" s="36">
        <f>SUM(Tbl_B8_01[[#This Row],[Common Charge Per Year]],Tbl_B8_01[[#This Row],[Real Estate Taxes Per Year]])</f>
        <v>36176.519999999997</v>
      </c>
      <c r="AG11" s="9">
        <v>7</v>
      </c>
      <c r="AH11" s="9" t="s">
        <v>151</v>
      </c>
      <c r="AI11" t="s">
        <v>115</v>
      </c>
      <c r="AJ11" s="9" t="s">
        <v>116</v>
      </c>
      <c r="AK11" t="s">
        <v>126</v>
      </c>
      <c r="AL11" s="32">
        <v>3</v>
      </c>
      <c r="AM11" s="32">
        <v>3</v>
      </c>
      <c r="AN11" s="34">
        <v>1575</v>
      </c>
      <c r="AO11" s="17">
        <v>1167089</v>
      </c>
      <c r="AP11" s="17">
        <f>Tbl_B8_Example[[#This Row],[Offering Price]]/Tbl_B8_Example[[#This Row],[Est Sq Ft]]</f>
        <v>741.00888888888892</v>
      </c>
      <c r="AQ11" s="30">
        <v>44033.530497685184</v>
      </c>
      <c r="AR11" s="10">
        <v>44033</v>
      </c>
      <c r="AS11" s="31">
        <v>0.53049768518518514</v>
      </c>
      <c r="AT11" s="30">
        <v>44192.576249999998</v>
      </c>
      <c r="AU11" s="10">
        <v>44192</v>
      </c>
      <c r="AV11" s="31">
        <v>0.57624999999999993</v>
      </c>
      <c r="AW11" s="32">
        <f>Tbl_B8_Example[[#This Row],[Date Sold]]-Tbl_B8_Example[[#This Row],[Date Listed]]</f>
        <v>159</v>
      </c>
      <c r="AX11" s="33">
        <f>Tbl_B8_Example[[#This Row],[Time to Sell (Days)]]/(365/12)</f>
        <v>5.227397260273972</v>
      </c>
      <c r="AY11" s="33">
        <f>Tbl_B8_Example[[#This Row],[Time to Sell (Days)]]/365</f>
        <v>0.43561643835616437</v>
      </c>
      <c r="AZ11" s="33">
        <f>DATEDIF(Tbl_B8_Example[[#This Row],[Date Listed]],Tbl_B8_Example[[#This Row],[Date Sold]],"Y")</f>
        <v>0</v>
      </c>
      <c r="BA11" s="33">
        <f>DATEDIF(Tbl_B8_Example[[#This Row],[Date Listed]],Tbl_B8_Example[[#This Row],[Date Sold]],"YM")</f>
        <v>5</v>
      </c>
      <c r="BB11" s="33">
        <f>DATEDIF(Tbl_B8_Example[[#This Row],[Date Listed]],Tbl_B8_Example[[#This Row],[Date Sold]],"MD")</f>
        <v>6</v>
      </c>
      <c r="BC11" t="str">
        <f>Tbl_B8_Example[[#This Row],[Time to Sell (Y)]] &amp; "y " &amp; Tbl_B8_Example[[#This Row],[Time to Sell (Remaining M)]] &amp; "m " &amp; Tbl_B8_Example[[#This Row],[Time to Sell (Remaining Days)]] &amp; "d"</f>
        <v>0y 5m 6d</v>
      </c>
      <c r="BD11" s="32">
        <f>(Tbl_B8_Example[[#This Row],[Timestamp Sold]]-Tbl_B8_Example[[#This Row],[Timestamp Listed]])*24*60*60*1000000000</f>
        <v>1.3741552999999956E+16</v>
      </c>
      <c r="BE11" s="35">
        <v>2021.52</v>
      </c>
      <c r="BF11" s="35">
        <f>Tbl_B8_Example[[#This Row],[Common Charge Per Month]]*12</f>
        <v>24258.239999999998</v>
      </c>
      <c r="BG11" s="35">
        <v>993.19</v>
      </c>
      <c r="BH11" s="35">
        <f>Tbl_B8_Example[[#This Row],[Real Estate Taxes Per Month]]*12</f>
        <v>11918.28</v>
      </c>
      <c r="BI11" s="36">
        <f>SUM(Tbl_B8_Example[[#This Row],[Common Charge Per Month]],Tbl_B8_Example[[#This Row],[Real Estate Taxes Per Month]])</f>
        <v>3014.71</v>
      </c>
      <c r="BJ11" s="36">
        <f>SUM(Tbl_B8_Example[[#This Row],[Common Charge Per Year]],Tbl_B8_Example[[#This Row],[Real Estate Taxes Per Year]])</f>
        <v>36176.519999999997</v>
      </c>
    </row>
    <row r="12" spans="1:62" ht="6.95" customHeight="1" x14ac:dyDescent="0.25"/>
    <row r="13" spans="1:62" x14ac:dyDescent="0.25">
      <c r="B13" s="40" t="s">
        <v>255</v>
      </c>
    </row>
    <row r="14" spans="1:62" x14ac:dyDescent="0.25">
      <c r="B14" s="84" t="s">
        <v>256</v>
      </c>
      <c r="C14" s="84" t="s">
        <v>258</v>
      </c>
    </row>
    <row r="15" spans="1:62" x14ac:dyDescent="0.25">
      <c r="B15" s="85" t="s">
        <v>257</v>
      </c>
      <c r="C15" s="85" t="s">
        <v>259</v>
      </c>
    </row>
  </sheetData>
  <pageMargins left="0.7" right="0.7" top="0.75" bottom="0.75" header="0.3" footer="0.3"/>
  <pageSetup paperSize="121" orientation="portrait" horizontalDpi="300" verticalDpi="300" r:id="rId1"/>
  <drawing r:id="rId2"/>
  <tableParts count="2"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0C7F6-C3DD-4CE0-A888-A74696D6EE87}">
  <sheetPr>
    <tabColor rgb="FF636568"/>
  </sheetPr>
  <dimension ref="A1:D12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2.5703125" style="8" customWidth="1"/>
    <col min="2" max="2" width="2" style="8" bestFit="1" customWidth="1"/>
    <col min="3" max="3" width="18.7109375" style="8" customWidth="1"/>
    <col min="4" max="4" width="40.42578125" style="8" customWidth="1"/>
    <col min="5" max="16384" width="9.140625" style="8"/>
  </cols>
  <sheetData>
    <row r="1" spans="1:4" s="6" customFormat="1" ht="21" x14ac:dyDescent="0.35">
      <c r="A1" s="37"/>
      <c r="B1" s="18"/>
      <c r="C1" s="18"/>
      <c r="D1" s="18" t="s">
        <v>260</v>
      </c>
    </row>
    <row r="2" spans="1:4" s="6" customFormat="1" ht="18.75" x14ac:dyDescent="0.3">
      <c r="A2" s="38"/>
      <c r="B2" s="19"/>
      <c r="C2" s="19"/>
      <c r="D2" s="19" t="s">
        <v>261</v>
      </c>
    </row>
    <row r="3" spans="1:4" x14ac:dyDescent="0.25">
      <c r="B3" s="40"/>
      <c r="C3" s="40"/>
    </row>
    <row r="4" spans="1:4" ht="18.75" x14ac:dyDescent="0.3">
      <c r="B4" s="39" t="s">
        <v>262</v>
      </c>
      <c r="C4" s="40"/>
    </row>
    <row r="5" spans="1:4" x14ac:dyDescent="0.25">
      <c r="B5" s="8">
        <v>1</v>
      </c>
      <c r="C5" s="8" t="s">
        <v>8</v>
      </c>
    </row>
    <row r="6" spans="1:4" x14ac:dyDescent="0.25">
      <c r="B6" s="8">
        <v>2</v>
      </c>
      <c r="C6" s="8" t="s">
        <v>9</v>
      </c>
    </row>
    <row r="7" spans="1:4" x14ac:dyDescent="0.25">
      <c r="B7" s="8">
        <v>3</v>
      </c>
      <c r="C7" s="8" t="s">
        <v>10</v>
      </c>
    </row>
    <row r="8" spans="1:4" x14ac:dyDescent="0.25">
      <c r="B8" s="8">
        <v>4</v>
      </c>
      <c r="C8" s="8" t="s">
        <v>11</v>
      </c>
    </row>
    <row r="9" spans="1:4" x14ac:dyDescent="0.25">
      <c r="B9" s="8">
        <v>5</v>
      </c>
      <c r="C9" s="8" t="s">
        <v>12</v>
      </c>
    </row>
    <row r="10" spans="1:4" x14ac:dyDescent="0.25">
      <c r="B10" s="8">
        <v>6</v>
      </c>
      <c r="C10" s="8" t="s">
        <v>13</v>
      </c>
    </row>
    <row r="12" spans="1:4" x14ac:dyDescent="0.25">
      <c r="B12" s="74" t="s">
        <v>263</v>
      </c>
    </row>
  </sheetData>
  <pageMargins left="0.7" right="0.7" top="0.75" bottom="0.75" header="0.3" footer="0.3"/>
  <pageSetup paperSize="121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DF35-0A30-413F-8BF7-DD738587EA56}">
  <sheetPr>
    <tabColor theme="1"/>
  </sheetPr>
  <dimension ref="A1:C3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7.7109375" bestFit="1" customWidth="1"/>
    <col min="2" max="2" width="2.7109375" customWidth="1"/>
    <col min="3" max="3" width="4.140625" bestFit="1" customWidth="1"/>
  </cols>
  <sheetData>
    <row r="1" spans="1:3" s="15" customFormat="1" ht="30" x14ac:dyDescent="0.25">
      <c r="A1" s="14" t="s">
        <v>0</v>
      </c>
      <c r="C1" s="14" t="s">
        <v>6</v>
      </c>
    </row>
    <row r="2" spans="1:3" x14ac:dyDescent="0.25">
      <c r="A2" s="13" t="s">
        <v>1</v>
      </c>
      <c r="C2" s="13" t="s">
        <v>3</v>
      </c>
    </row>
    <row r="3" spans="1:3" x14ac:dyDescent="0.25">
      <c r="A3" s="12" t="s">
        <v>2</v>
      </c>
      <c r="C3" s="16" t="s">
        <v>4</v>
      </c>
    </row>
  </sheetData>
  <pageMargins left="0.7" right="0.7" top="0.75" bottom="0.75" header="0.3" footer="0.3"/>
  <pageSetup paperSize="121" orientation="portrait" horizontalDpi="300" verticalDpi="3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4B715-AED7-474E-8666-A0A3675D62AE}">
  <sheetPr>
    <tabColor rgb="FFD6F6F5"/>
  </sheetPr>
  <dimension ref="B1:D17"/>
  <sheetViews>
    <sheetView showGridLines="0" zoomScaleNormal="100" workbookViewId="0"/>
  </sheetViews>
  <sheetFormatPr defaultColWidth="9.140625" defaultRowHeight="17.25" x14ac:dyDescent="0.3"/>
  <cols>
    <col min="1" max="1" width="2.5703125" style="4" customWidth="1"/>
    <col min="2" max="2" width="2.7109375" style="4" customWidth="1"/>
    <col min="3" max="3" width="3.140625" style="4" customWidth="1"/>
    <col min="4" max="4" width="9.140625" style="4" customWidth="1"/>
    <col min="5" max="16384" width="9.140625" style="4"/>
  </cols>
  <sheetData>
    <row r="1" spans="2:4" ht="31.5" x14ac:dyDescent="0.5">
      <c r="B1" s="25" t="s">
        <v>264</v>
      </c>
    </row>
    <row r="2" spans="2:4" ht="6.95" customHeight="1" x14ac:dyDescent="0.3"/>
    <row r="3" spans="2:4" ht="21" x14ac:dyDescent="0.35">
      <c r="B3" s="5" t="s">
        <v>16</v>
      </c>
    </row>
    <row r="4" spans="2:4" x14ac:dyDescent="0.3">
      <c r="C4" s="4">
        <v>1</v>
      </c>
      <c r="D4" s="4" t="s">
        <v>161</v>
      </c>
    </row>
    <row r="5" spans="2:4" x14ac:dyDescent="0.3">
      <c r="C5" s="4">
        <v>2</v>
      </c>
      <c r="D5" s="4" t="s">
        <v>162</v>
      </c>
    </row>
    <row r="6" spans="2:4" x14ac:dyDescent="0.3">
      <c r="C6" s="4">
        <v>3</v>
      </c>
      <c r="D6" s="4" t="s">
        <v>20</v>
      </c>
    </row>
    <row r="7" spans="2:4" x14ac:dyDescent="0.3">
      <c r="C7" s="4">
        <v>4</v>
      </c>
      <c r="D7" s="4" t="s">
        <v>21</v>
      </c>
    </row>
    <row r="8" spans="2:4" x14ac:dyDescent="0.3">
      <c r="C8" s="4">
        <v>5</v>
      </c>
      <c r="D8" s="4" t="s">
        <v>163</v>
      </c>
    </row>
    <row r="9" spans="2:4" ht="6.95" customHeight="1" x14ac:dyDescent="0.3"/>
    <row r="10" spans="2:4" x14ac:dyDescent="0.3">
      <c r="B10" s="21"/>
      <c r="C10" s="21"/>
      <c r="D10" s="21" t="s">
        <v>49</v>
      </c>
    </row>
    <row r="11" spans="2:4" ht="9.9499999999999993" customHeight="1" x14ac:dyDescent="0.3"/>
    <row r="12" spans="2:4" ht="21" x14ac:dyDescent="0.35">
      <c r="B12" s="5" t="s">
        <v>18</v>
      </c>
    </row>
    <row r="13" spans="2:4" x14ac:dyDescent="0.3">
      <c r="C13" s="4">
        <v>1</v>
      </c>
      <c r="D13" s="4" t="s">
        <v>51</v>
      </c>
    </row>
    <row r="14" spans="2:4" x14ac:dyDescent="0.3">
      <c r="C14" s="4">
        <v>2</v>
      </c>
      <c r="D14" s="4" t="s">
        <v>52</v>
      </c>
    </row>
    <row r="15" spans="2:4" x14ac:dyDescent="0.3">
      <c r="C15" s="4">
        <v>3</v>
      </c>
      <c r="D15" s="4" t="s">
        <v>164</v>
      </c>
    </row>
    <row r="16" spans="2:4" x14ac:dyDescent="0.3">
      <c r="C16" s="4">
        <v>4</v>
      </c>
      <c r="D16" s="4" t="s">
        <v>165</v>
      </c>
    </row>
    <row r="17" spans="3:4" x14ac:dyDescent="0.3">
      <c r="C17" s="4">
        <v>5</v>
      </c>
      <c r="D17" s="4" t="s">
        <v>166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AD8D-23EB-47C3-B557-7029D9694BF7}">
  <sheetPr>
    <tabColor rgb="FFD6F6F5"/>
  </sheetPr>
  <dimension ref="B1:D20"/>
  <sheetViews>
    <sheetView showGridLines="0" zoomScaleNormal="100" workbookViewId="0"/>
  </sheetViews>
  <sheetFormatPr defaultColWidth="9.140625" defaultRowHeight="17.25" x14ac:dyDescent="0.3"/>
  <cols>
    <col min="1" max="1" width="2.5703125" style="4" customWidth="1"/>
    <col min="2" max="2" width="2.7109375" style="4" customWidth="1"/>
    <col min="3" max="3" width="3.140625" style="4" customWidth="1"/>
    <col min="4" max="4" width="9.140625" style="4" customWidth="1"/>
    <col min="5" max="16384" width="9.140625" style="4"/>
  </cols>
  <sheetData>
    <row r="1" spans="2:4" ht="31.5" x14ac:dyDescent="0.5">
      <c r="B1" s="25" t="s">
        <v>265</v>
      </c>
    </row>
    <row r="2" spans="2:4" ht="6.95" customHeight="1" x14ac:dyDescent="0.3"/>
    <row r="3" spans="2:4" ht="21" x14ac:dyDescent="0.35">
      <c r="B3" s="5" t="s">
        <v>17</v>
      </c>
    </row>
    <row r="4" spans="2:4" x14ac:dyDescent="0.3">
      <c r="C4" s="4">
        <v>1</v>
      </c>
      <c r="D4" s="4" t="s">
        <v>22</v>
      </c>
    </row>
    <row r="5" spans="2:4" x14ac:dyDescent="0.3">
      <c r="C5" s="4">
        <v>2</v>
      </c>
      <c r="D5" s="4" t="s">
        <v>23</v>
      </c>
    </row>
    <row r="6" spans="2:4" x14ac:dyDescent="0.3">
      <c r="C6" s="4">
        <v>3</v>
      </c>
      <c r="D6" s="4" t="s">
        <v>24</v>
      </c>
    </row>
    <row r="7" spans="2:4" x14ac:dyDescent="0.3">
      <c r="C7" s="4">
        <v>4</v>
      </c>
      <c r="D7" s="4" t="s">
        <v>25</v>
      </c>
    </row>
    <row r="8" spans="2:4" x14ac:dyDescent="0.3">
      <c r="C8" s="4">
        <v>5</v>
      </c>
      <c r="D8" s="4" t="s">
        <v>26</v>
      </c>
    </row>
    <row r="9" spans="2:4" ht="6.95" customHeight="1" x14ac:dyDescent="0.3"/>
    <row r="10" spans="2:4" x14ac:dyDescent="0.3">
      <c r="B10" s="21"/>
      <c r="C10" s="21"/>
      <c r="D10" s="21" t="s">
        <v>48</v>
      </c>
    </row>
    <row r="11" spans="2:4" ht="9.9499999999999993" customHeight="1" x14ac:dyDescent="0.3"/>
    <row r="12" spans="2:4" ht="21" x14ac:dyDescent="0.35">
      <c r="B12" s="5" t="s">
        <v>19</v>
      </c>
    </row>
    <row r="13" spans="2:4" x14ac:dyDescent="0.3">
      <c r="C13" s="4">
        <v>1</v>
      </c>
      <c r="D13" s="4" t="s">
        <v>167</v>
      </c>
    </row>
    <row r="14" spans="2:4" x14ac:dyDescent="0.3">
      <c r="C14" s="4">
        <v>2</v>
      </c>
      <c r="D14" s="4" t="s">
        <v>168</v>
      </c>
    </row>
    <row r="15" spans="2:4" x14ac:dyDescent="0.3">
      <c r="D15" s="4" t="s">
        <v>28</v>
      </c>
    </row>
    <row r="16" spans="2:4" x14ac:dyDescent="0.3">
      <c r="C16" s="4">
        <v>3</v>
      </c>
      <c r="D16" s="4" t="s">
        <v>30</v>
      </c>
    </row>
    <row r="17" spans="3:4" x14ac:dyDescent="0.3">
      <c r="D17" s="4" t="s">
        <v>29</v>
      </c>
    </row>
    <row r="18" spans="3:4" x14ac:dyDescent="0.3">
      <c r="C18" s="4">
        <v>4</v>
      </c>
      <c r="D18" s="4" t="s">
        <v>169</v>
      </c>
    </row>
    <row r="19" spans="3:4" x14ac:dyDescent="0.3">
      <c r="D19" s="4" t="s">
        <v>31</v>
      </c>
    </row>
    <row r="20" spans="3:4" x14ac:dyDescent="0.3">
      <c r="C20" s="4">
        <v>5</v>
      </c>
      <c r="D20" s="4" t="s">
        <v>27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ADFE-D359-45C7-87BA-901E6485A3D6}">
  <sheetPr>
    <tabColor rgb="FFD6F6F5"/>
  </sheetPr>
  <dimension ref="B1:D11"/>
  <sheetViews>
    <sheetView showGridLines="0" zoomScaleNormal="100" workbookViewId="0"/>
  </sheetViews>
  <sheetFormatPr defaultColWidth="9.140625" defaultRowHeight="17.25" x14ac:dyDescent="0.3"/>
  <cols>
    <col min="1" max="1" width="2.5703125" style="4" customWidth="1"/>
    <col min="2" max="2" width="2.7109375" style="4" customWidth="1"/>
    <col min="3" max="3" width="3.140625" style="4" customWidth="1"/>
    <col min="4" max="4" width="9.140625" style="4" customWidth="1"/>
    <col min="5" max="16384" width="9.140625" style="4"/>
  </cols>
  <sheetData>
    <row r="1" spans="2:4" ht="31.5" x14ac:dyDescent="0.5">
      <c r="B1" s="25" t="s">
        <v>37</v>
      </c>
    </row>
    <row r="2" spans="2:4" ht="6.95" customHeight="1" x14ac:dyDescent="0.3"/>
    <row r="3" spans="2:4" ht="21" x14ac:dyDescent="0.35">
      <c r="B3" s="5" t="s">
        <v>32</v>
      </c>
    </row>
    <row r="4" spans="2:4" x14ac:dyDescent="0.3">
      <c r="C4" s="4">
        <v>1</v>
      </c>
      <c r="D4" s="4" t="s">
        <v>22</v>
      </c>
    </row>
    <row r="5" spans="2:4" x14ac:dyDescent="0.3">
      <c r="C5" s="4">
        <v>2</v>
      </c>
      <c r="D5" s="4" t="s">
        <v>33</v>
      </c>
    </row>
    <row r="6" spans="2:4" x14ac:dyDescent="0.3">
      <c r="C6" s="4">
        <v>3</v>
      </c>
      <c r="D6" s="4" t="s">
        <v>34</v>
      </c>
    </row>
    <row r="7" spans="2:4" x14ac:dyDescent="0.3">
      <c r="C7" s="4">
        <v>4</v>
      </c>
      <c r="D7" s="4" t="s">
        <v>35</v>
      </c>
    </row>
    <row r="8" spans="2:4" x14ac:dyDescent="0.3">
      <c r="C8" s="4">
        <v>5</v>
      </c>
      <c r="D8" s="4" t="s">
        <v>36</v>
      </c>
    </row>
    <row r="9" spans="2:4" ht="6.95" customHeight="1" x14ac:dyDescent="0.3"/>
    <row r="10" spans="2:4" x14ac:dyDescent="0.3">
      <c r="B10" s="21"/>
      <c r="C10" s="21"/>
      <c r="D10" s="21" t="s">
        <v>47</v>
      </c>
    </row>
    <row r="11" spans="2:4" ht="9.9499999999999993" customHeight="1" x14ac:dyDescent="0.3"/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BE762-5D2C-417D-B826-BFB27132B508}">
  <sheetPr>
    <tabColor rgb="FF636568"/>
  </sheetPr>
  <dimension ref="A1:V17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2.5703125" style="8" customWidth="1"/>
    <col min="2" max="2" width="3" style="8" bestFit="1" customWidth="1"/>
    <col min="3" max="3" width="16.140625" style="8" customWidth="1"/>
    <col min="4" max="4" width="4.7109375" style="8" bestFit="1" customWidth="1"/>
    <col min="5" max="5" width="1.7109375" style="8" customWidth="1"/>
    <col min="6" max="7" width="4" style="8" bestFit="1" customWidth="1"/>
    <col min="8" max="8" width="6.28515625" style="8" customWidth="1"/>
    <col min="9" max="9" width="11.140625" style="8" bestFit="1" customWidth="1"/>
    <col min="10" max="10" width="8.7109375" style="8" customWidth="1"/>
    <col min="11" max="11" width="4.5703125" style="8" customWidth="1"/>
    <col min="12" max="12" width="3" style="8" bestFit="1" customWidth="1"/>
    <col min="13" max="13" width="16.140625" style="8" customWidth="1"/>
    <col min="14" max="14" width="4.7109375" style="8" bestFit="1" customWidth="1"/>
    <col min="15" max="16" width="4" style="8" bestFit="1" customWidth="1"/>
    <col min="17" max="17" width="6.28515625" style="8" customWidth="1"/>
    <col min="18" max="18" width="11.140625" style="8" bestFit="1" customWidth="1"/>
    <col min="19" max="19" width="8.7109375" style="8" customWidth="1"/>
    <col min="20" max="20" width="2.7109375" style="8" customWidth="1"/>
    <col min="21" max="21" width="2" style="8" bestFit="1" customWidth="1"/>
    <col min="22" max="22" width="31" style="8" bestFit="1" customWidth="1"/>
    <col min="23" max="16384" width="9.140625" style="8"/>
  </cols>
  <sheetData>
    <row r="1" spans="1:22" s="6" customFormat="1" ht="21" x14ac:dyDescent="0.35">
      <c r="A1" s="37"/>
      <c r="D1" s="18" t="s">
        <v>150</v>
      </c>
      <c r="E1" s="18"/>
    </row>
    <row r="2" spans="1:22" s="6" customFormat="1" ht="18.75" x14ac:dyDescent="0.3">
      <c r="A2" s="38"/>
      <c r="D2" s="19" t="s">
        <v>173</v>
      </c>
      <c r="E2" s="19"/>
    </row>
    <row r="3" spans="1:22" ht="18.75" customHeight="1" x14ac:dyDescent="0.3">
      <c r="L3" s="39" t="s">
        <v>146</v>
      </c>
      <c r="U3" s="39" t="s">
        <v>147</v>
      </c>
      <c r="V3" s="39"/>
    </row>
    <row r="4" spans="1:22" ht="45" x14ac:dyDescent="0.25">
      <c r="B4" s="46" t="s">
        <v>5</v>
      </c>
      <c r="C4" s="45" t="s">
        <v>145</v>
      </c>
      <c r="D4" s="45" t="s">
        <v>160</v>
      </c>
      <c r="E4" s="45"/>
      <c r="F4" s="46" t="s">
        <v>104</v>
      </c>
      <c r="G4" s="46" t="s">
        <v>105</v>
      </c>
      <c r="H4" s="45" t="s">
        <v>106</v>
      </c>
      <c r="I4" s="45" t="s">
        <v>107</v>
      </c>
      <c r="J4" s="45" t="s">
        <v>108</v>
      </c>
      <c r="L4" s="47" t="s">
        <v>5</v>
      </c>
      <c r="M4" s="42" t="s">
        <v>145</v>
      </c>
      <c r="N4" s="42" t="s">
        <v>160</v>
      </c>
      <c r="O4" s="44" t="s">
        <v>104</v>
      </c>
      <c r="P4" s="44" t="s">
        <v>105</v>
      </c>
      <c r="Q4" s="42" t="s">
        <v>106</v>
      </c>
      <c r="R4" s="42" t="s">
        <v>107</v>
      </c>
      <c r="S4" s="15" t="s">
        <v>108</v>
      </c>
      <c r="U4" s="41" t="s">
        <v>148</v>
      </c>
      <c r="V4" s="41" t="s">
        <v>149</v>
      </c>
    </row>
    <row r="5" spans="1:22" x14ac:dyDescent="0.25">
      <c r="B5" s="9">
        <v>1</v>
      </c>
      <c r="C5" t="s">
        <v>136</v>
      </c>
      <c r="D5" t="s">
        <v>117</v>
      </c>
      <c r="E5"/>
      <c r="F5">
        <v>1</v>
      </c>
      <c r="G5">
        <v>1</v>
      </c>
      <c r="H5" s="48">
        <v>630</v>
      </c>
      <c r="I5" s="43">
        <v>412178</v>
      </c>
      <c r="J5" s="43"/>
      <c r="L5" s="9">
        <v>1</v>
      </c>
      <c r="M5" s="9" t="s">
        <v>136</v>
      </c>
      <c r="N5" s="9" t="s">
        <v>117</v>
      </c>
      <c r="O5" s="32">
        <v>1</v>
      </c>
      <c r="P5" s="32">
        <v>1</v>
      </c>
      <c r="Q5" s="34">
        <v>630</v>
      </c>
      <c r="R5" s="17">
        <v>412178</v>
      </c>
      <c r="S5" s="43">
        <f>Tbl_A1_Table_Example[[#This Row],[Offering Price]]/Tbl_A1_Table_Example[[#This Row],[Est Sq Ft]]</f>
        <v>654.25079365079364</v>
      </c>
      <c r="U5" s="8">
        <v>1</v>
      </c>
      <c r="V5" s="8" t="s">
        <v>170</v>
      </c>
    </row>
    <row r="6" spans="1:22" x14ac:dyDescent="0.25">
      <c r="B6" s="9">
        <v>2</v>
      </c>
      <c r="C6" t="s">
        <v>137</v>
      </c>
      <c r="D6" t="s">
        <v>119</v>
      </c>
      <c r="E6"/>
      <c r="F6">
        <v>1</v>
      </c>
      <c r="G6">
        <v>1</v>
      </c>
      <c r="H6" s="48">
        <v>766</v>
      </c>
      <c r="I6" s="43">
        <v>608146</v>
      </c>
      <c r="J6" s="43"/>
      <c r="L6" s="9">
        <v>2</v>
      </c>
      <c r="M6" s="9" t="s">
        <v>137</v>
      </c>
      <c r="N6" s="9" t="s">
        <v>119</v>
      </c>
      <c r="O6" s="32">
        <v>1</v>
      </c>
      <c r="P6" s="32">
        <v>1</v>
      </c>
      <c r="Q6" s="34">
        <v>766</v>
      </c>
      <c r="R6" s="17">
        <v>608146</v>
      </c>
      <c r="S6" s="43">
        <f>Tbl_A1_Table_Example[[#This Row],[Offering Price]]/Tbl_A1_Table_Example[[#This Row],[Est Sq Ft]]</f>
        <v>793.92428198433424</v>
      </c>
      <c r="U6" s="8">
        <v>2</v>
      </c>
      <c r="V6" s="8" t="s">
        <v>171</v>
      </c>
    </row>
    <row r="7" spans="1:22" x14ac:dyDescent="0.25">
      <c r="B7" s="9">
        <v>3</v>
      </c>
      <c r="C7" t="s">
        <v>138</v>
      </c>
      <c r="D7" t="s">
        <v>121</v>
      </c>
      <c r="E7"/>
      <c r="F7">
        <v>3</v>
      </c>
      <c r="G7">
        <v>3</v>
      </c>
      <c r="H7" s="48">
        <v>1263</v>
      </c>
      <c r="I7" s="43">
        <v>1432376</v>
      </c>
      <c r="J7" s="43"/>
      <c r="L7" s="9">
        <v>3</v>
      </c>
      <c r="M7" s="9" t="s">
        <v>138</v>
      </c>
      <c r="N7" s="9" t="s">
        <v>121</v>
      </c>
      <c r="O7" s="32">
        <v>3</v>
      </c>
      <c r="P7" s="32">
        <v>3</v>
      </c>
      <c r="Q7" s="34">
        <v>1263</v>
      </c>
      <c r="R7" s="17">
        <v>1432376</v>
      </c>
      <c r="S7" s="43">
        <f>Tbl_A1_Table_Example[[#This Row],[Offering Price]]/Tbl_A1_Table_Example[[#This Row],[Est Sq Ft]]</f>
        <v>1134.1060965954077</v>
      </c>
      <c r="U7" s="8">
        <v>3</v>
      </c>
      <c r="V7" s="8" t="s">
        <v>158</v>
      </c>
    </row>
    <row r="8" spans="1:22" x14ac:dyDescent="0.25">
      <c r="B8" s="9">
        <v>4</v>
      </c>
      <c r="C8" t="s">
        <v>139</v>
      </c>
      <c r="D8" t="s">
        <v>123</v>
      </c>
      <c r="E8"/>
      <c r="F8">
        <v>4</v>
      </c>
      <c r="G8">
        <v>2</v>
      </c>
      <c r="H8" s="48">
        <v>1585</v>
      </c>
      <c r="I8" s="43">
        <v>1433878</v>
      </c>
      <c r="J8" s="43"/>
      <c r="L8" s="9">
        <v>4</v>
      </c>
      <c r="M8" s="9" t="s">
        <v>139</v>
      </c>
      <c r="N8" s="9" t="s">
        <v>123</v>
      </c>
      <c r="O8" s="32">
        <v>4</v>
      </c>
      <c r="P8" s="32">
        <v>2</v>
      </c>
      <c r="Q8" s="34">
        <v>1585</v>
      </c>
      <c r="R8" s="17">
        <v>1433878</v>
      </c>
      <c r="S8" s="43">
        <f>Tbl_A1_Table_Example[[#This Row],[Offering Price]]/Tbl_A1_Table_Example[[#This Row],[Est Sq Ft]]</f>
        <v>904.65488958990534</v>
      </c>
      <c r="U8" s="8">
        <v>4</v>
      </c>
      <c r="V8" s="8" t="s">
        <v>157</v>
      </c>
    </row>
    <row r="9" spans="1:22" x14ac:dyDescent="0.25">
      <c r="B9" s="9">
        <v>5</v>
      </c>
      <c r="C9" t="s">
        <v>140</v>
      </c>
      <c r="D9" t="s">
        <v>124</v>
      </c>
      <c r="E9"/>
      <c r="F9">
        <v>3</v>
      </c>
      <c r="G9">
        <v>1</v>
      </c>
      <c r="H9" s="48">
        <v>1196</v>
      </c>
      <c r="I9" s="43">
        <v>936044</v>
      </c>
      <c r="J9" s="43"/>
      <c r="L9" s="9">
        <v>5</v>
      </c>
      <c r="M9" s="9" t="s">
        <v>140</v>
      </c>
      <c r="N9" s="9" t="s">
        <v>124</v>
      </c>
      <c r="O9" s="32">
        <v>3</v>
      </c>
      <c r="P9" s="32">
        <v>1</v>
      </c>
      <c r="Q9" s="34">
        <v>1196</v>
      </c>
      <c r="R9" s="17">
        <v>936044</v>
      </c>
      <c r="S9" s="43">
        <f>Tbl_A1_Table_Example[[#This Row],[Offering Price]]/Tbl_A1_Table_Example[[#This Row],[Est Sq Ft]]</f>
        <v>782.64548494983273</v>
      </c>
      <c r="U9" s="8">
        <v>5</v>
      </c>
      <c r="V9" s="8" t="s">
        <v>172</v>
      </c>
    </row>
    <row r="10" spans="1:22" x14ac:dyDescent="0.25">
      <c r="B10" s="9">
        <v>6</v>
      </c>
      <c r="C10" t="s">
        <v>152</v>
      </c>
      <c r="D10" t="s">
        <v>125</v>
      </c>
      <c r="E10"/>
      <c r="F10">
        <v>3</v>
      </c>
      <c r="G10">
        <v>3</v>
      </c>
      <c r="H10" s="48">
        <v>1674</v>
      </c>
      <c r="I10" s="43">
        <v>1152040</v>
      </c>
      <c r="J10" s="43"/>
      <c r="L10" s="9">
        <v>6</v>
      </c>
      <c r="M10" s="9" t="s">
        <v>152</v>
      </c>
      <c r="N10" s="9" t="s">
        <v>125</v>
      </c>
      <c r="O10" s="32">
        <v>3</v>
      </c>
      <c r="P10" s="32">
        <v>3</v>
      </c>
      <c r="Q10" s="34">
        <v>1674</v>
      </c>
      <c r="R10" s="17">
        <v>1152040</v>
      </c>
      <c r="S10" s="43">
        <f>Tbl_A1_Table_Example[[#This Row],[Offering Price]]/Tbl_A1_Table_Example[[#This Row],[Est Sq Ft]]</f>
        <v>688.19593787335725</v>
      </c>
    </row>
    <row r="11" spans="1:22" x14ac:dyDescent="0.25">
      <c r="B11" s="9"/>
      <c r="C11"/>
      <c r="D11"/>
      <c r="E11"/>
      <c r="F11"/>
      <c r="G11"/>
      <c r="H11" s="48"/>
      <c r="I11" s="43"/>
      <c r="J11" s="43"/>
      <c r="L11" s="9">
        <v>7</v>
      </c>
      <c r="M11" s="9" t="s">
        <v>151</v>
      </c>
      <c r="N11" s="9" t="s">
        <v>126</v>
      </c>
      <c r="O11" s="32">
        <v>3</v>
      </c>
      <c r="P11" s="32">
        <v>3</v>
      </c>
      <c r="Q11" s="34">
        <v>1575</v>
      </c>
      <c r="R11" s="17">
        <v>1167089</v>
      </c>
      <c r="S11" s="43">
        <f>Tbl_A1_Table_Example[[#This Row],[Offering Price]]/Tbl_A1_Table_Example[[#This Row],[Est Sq Ft]]</f>
        <v>741.00888888888892</v>
      </c>
    </row>
    <row r="12" spans="1:22" x14ac:dyDescent="0.25">
      <c r="B12" s="9">
        <v>7</v>
      </c>
      <c r="C12" t="s">
        <v>151</v>
      </c>
      <c r="D12" t="s">
        <v>126</v>
      </c>
      <c r="E12"/>
      <c r="F12">
        <v>3</v>
      </c>
      <c r="G12">
        <v>3</v>
      </c>
      <c r="H12" s="48">
        <v>1575</v>
      </c>
      <c r="I12" s="43">
        <v>1167089</v>
      </c>
      <c r="J12" s="43"/>
      <c r="L12" s="9">
        <v>8</v>
      </c>
      <c r="M12" s="9" t="s">
        <v>153</v>
      </c>
      <c r="N12" s="9" t="s">
        <v>127</v>
      </c>
      <c r="O12" s="32">
        <v>4</v>
      </c>
      <c r="P12" s="32">
        <v>4</v>
      </c>
      <c r="Q12" s="34">
        <v>2230</v>
      </c>
      <c r="R12" s="17">
        <v>1673508</v>
      </c>
      <c r="S12" s="43">
        <f>Tbl_A1_Table_Example[[#This Row],[Offering Price]]/Tbl_A1_Table_Example[[#This Row],[Est Sq Ft]]</f>
        <v>750.45201793721969</v>
      </c>
    </row>
    <row r="13" spans="1:22" x14ac:dyDescent="0.25">
      <c r="B13" s="9">
        <v>8</v>
      </c>
      <c r="C13" t="s">
        <v>153</v>
      </c>
      <c r="D13" t="s">
        <v>127</v>
      </c>
      <c r="E13"/>
      <c r="F13">
        <v>4</v>
      </c>
      <c r="G13">
        <v>4</v>
      </c>
      <c r="H13" s="48">
        <v>2230</v>
      </c>
      <c r="I13" s="43">
        <v>1673508</v>
      </c>
      <c r="J13" s="43"/>
      <c r="L13" s="9">
        <v>9</v>
      </c>
      <c r="M13" s="9" t="s">
        <v>141</v>
      </c>
      <c r="N13" s="9" t="s">
        <v>128</v>
      </c>
      <c r="O13" s="32">
        <v>4</v>
      </c>
      <c r="P13" s="32">
        <v>3.5</v>
      </c>
      <c r="Q13" s="34">
        <v>1929</v>
      </c>
      <c r="R13" s="17">
        <v>1453343</v>
      </c>
      <c r="S13" s="43">
        <f>Tbl_A1_Table_Example[[#This Row],[Offering Price]]/Tbl_A1_Table_Example[[#This Row],[Est Sq Ft]]</f>
        <v>753.41783307413164</v>
      </c>
    </row>
    <row r="14" spans="1:22" x14ac:dyDescent="0.25">
      <c r="B14" s="9">
        <v>9</v>
      </c>
      <c r="C14" t="s">
        <v>141</v>
      </c>
      <c r="D14" t="s">
        <v>128</v>
      </c>
      <c r="E14"/>
      <c r="F14">
        <v>4</v>
      </c>
      <c r="G14">
        <v>3.5</v>
      </c>
      <c r="H14" s="48">
        <v>1929</v>
      </c>
      <c r="I14" s="43">
        <v>1453343</v>
      </c>
      <c r="J14" s="43"/>
      <c r="L14" s="9">
        <v>10</v>
      </c>
      <c r="M14" s="9" t="s">
        <v>156</v>
      </c>
      <c r="N14" s="9" t="s">
        <v>129</v>
      </c>
      <c r="O14" s="32">
        <v>2</v>
      </c>
      <c r="P14" s="32">
        <v>2</v>
      </c>
      <c r="Q14" s="34">
        <v>1155</v>
      </c>
      <c r="R14" s="17">
        <v>1000436</v>
      </c>
      <c r="S14" s="43">
        <f>Tbl_A1_Table_Example[[#This Row],[Offering Price]]/Tbl_A1_Table_Example[[#This Row],[Est Sq Ft]]</f>
        <v>866.17835497835495</v>
      </c>
    </row>
    <row r="15" spans="1:22" x14ac:dyDescent="0.25">
      <c r="B15" s="9">
        <v>10</v>
      </c>
      <c r="C15" t="s">
        <v>156</v>
      </c>
      <c r="D15" t="s">
        <v>129</v>
      </c>
      <c r="E15"/>
      <c r="F15">
        <v>2</v>
      </c>
      <c r="G15">
        <v>2</v>
      </c>
      <c r="H15" s="48">
        <v>1155</v>
      </c>
      <c r="I15" s="43">
        <v>1000436</v>
      </c>
      <c r="J15" s="43"/>
      <c r="L15" s="9">
        <v>11</v>
      </c>
      <c r="M15" s="9" t="s">
        <v>142</v>
      </c>
      <c r="N15" s="9" t="s">
        <v>130</v>
      </c>
      <c r="O15" s="32">
        <v>1</v>
      </c>
      <c r="P15" s="32">
        <v>1</v>
      </c>
      <c r="Q15" s="34">
        <v>636</v>
      </c>
      <c r="R15" s="17">
        <v>669127</v>
      </c>
      <c r="S15" s="43">
        <f>Tbl_A1_Table_Example[[#This Row],[Offering Price]]/Tbl_A1_Table_Example[[#This Row],[Est Sq Ft]]</f>
        <v>1052.0864779874214</v>
      </c>
    </row>
    <row r="16" spans="1:22" x14ac:dyDescent="0.25">
      <c r="B16" s="9">
        <v>11</v>
      </c>
      <c r="C16" t="s">
        <v>142</v>
      </c>
      <c r="D16" t="s">
        <v>130</v>
      </c>
      <c r="E16"/>
      <c r="F16">
        <v>1</v>
      </c>
      <c r="G16">
        <v>1</v>
      </c>
      <c r="H16" s="48">
        <v>636</v>
      </c>
      <c r="I16" s="43">
        <v>669127</v>
      </c>
      <c r="J16" s="43"/>
      <c r="L16" s="9">
        <v>12</v>
      </c>
      <c r="M16" s="9" t="s">
        <v>143</v>
      </c>
      <c r="N16" s="9" t="s">
        <v>131</v>
      </c>
      <c r="O16" s="32">
        <v>3</v>
      </c>
      <c r="P16" s="32">
        <v>1.5</v>
      </c>
      <c r="Q16" s="34">
        <v>1296</v>
      </c>
      <c r="R16" s="17">
        <v>1070522</v>
      </c>
      <c r="S16" s="43">
        <f>Tbl_A1_Table_Example[[#This Row],[Offering Price]]/Tbl_A1_Table_Example[[#This Row],[Est Sq Ft]]</f>
        <v>826.02006172839504</v>
      </c>
    </row>
    <row r="17" spans="2:19" x14ac:dyDescent="0.25">
      <c r="B17" s="9">
        <v>12</v>
      </c>
      <c r="C17" t="s">
        <v>143</v>
      </c>
      <c r="D17" t="s">
        <v>131</v>
      </c>
      <c r="E17"/>
      <c r="F17">
        <v>3</v>
      </c>
      <c r="G17">
        <v>1.5</v>
      </c>
      <c r="H17" s="48">
        <v>1296</v>
      </c>
      <c r="I17" s="43">
        <v>1070522</v>
      </c>
      <c r="J17" s="43"/>
      <c r="L17" s="9" t="s">
        <v>159</v>
      </c>
      <c r="M17" s="9"/>
      <c r="N17" s="9"/>
      <c r="O17" s="9"/>
      <c r="P17" s="9"/>
      <c r="Q17" s="32"/>
      <c r="R17" s="17">
        <f>SUBTOTAL(109,Tbl_A1_Table_Example[Offering Price])</f>
        <v>13008687</v>
      </c>
      <c r="S17" s="43">
        <f>SUBTOTAL(109,Tbl_A1_Table_Example[Offering Price / Sq Ft])</f>
        <v>9946.941119238043</v>
      </c>
    </row>
  </sheetData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998D8-DC11-4B1F-893D-EF616B744547}">
  <sheetPr>
    <tabColor rgb="FF636568"/>
  </sheetPr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2.5703125" style="8" customWidth="1"/>
    <col min="2" max="2" width="3" style="8" bestFit="1" customWidth="1"/>
    <col min="3" max="3" width="21.5703125" style="8" bestFit="1" customWidth="1"/>
    <col min="4" max="4" width="25.140625" style="8" bestFit="1" customWidth="1"/>
    <col min="5" max="5" width="4.7109375" style="8" customWidth="1"/>
    <col min="6" max="6" width="2.7109375" style="8" customWidth="1"/>
    <col min="7" max="7" width="2" style="8" bestFit="1" customWidth="1"/>
    <col min="8" max="8" width="38.85546875" style="8" bestFit="1" customWidth="1"/>
    <col min="9" max="16384" width="9.140625" style="8"/>
  </cols>
  <sheetData>
    <row r="1" spans="1:8" s="6" customFormat="1" ht="21" x14ac:dyDescent="0.35">
      <c r="A1" s="37"/>
      <c r="D1" s="18" t="s">
        <v>174</v>
      </c>
    </row>
    <row r="2" spans="1:8" s="6" customFormat="1" ht="18.75" x14ac:dyDescent="0.3">
      <c r="A2" s="38"/>
      <c r="D2" s="19" t="s">
        <v>247</v>
      </c>
    </row>
    <row r="3" spans="1:8" ht="18.75" customHeight="1" x14ac:dyDescent="0.3">
      <c r="G3" s="39" t="s">
        <v>147</v>
      </c>
      <c r="H3" s="39"/>
    </row>
    <row r="4" spans="1:8" x14ac:dyDescent="0.25">
      <c r="B4" s="53" t="s">
        <v>5</v>
      </c>
      <c r="C4" s="53" t="s">
        <v>182</v>
      </c>
      <c r="D4" s="54" t="s">
        <v>181</v>
      </c>
      <c r="G4" s="41" t="s">
        <v>148</v>
      </c>
      <c r="H4" s="41" t="s">
        <v>180</v>
      </c>
    </row>
    <row r="5" spans="1:8" x14ac:dyDescent="0.25">
      <c r="B5" s="52">
        <v>1</v>
      </c>
      <c r="C5" s="8" t="s">
        <v>188</v>
      </c>
      <c r="D5" s="51">
        <v>3000</v>
      </c>
      <c r="G5" s="8">
        <v>1</v>
      </c>
      <c r="H5" s="8" t="s">
        <v>175</v>
      </c>
    </row>
    <row r="6" spans="1:8" x14ac:dyDescent="0.25">
      <c r="B6" s="52">
        <v>2</v>
      </c>
      <c r="C6" s="8" t="s">
        <v>187</v>
      </c>
      <c r="D6" s="59">
        <v>4.0000000000000001E-3</v>
      </c>
      <c r="G6" s="8">
        <v>2</v>
      </c>
      <c r="H6" s="8" t="s">
        <v>176</v>
      </c>
    </row>
    <row r="7" spans="1:8" x14ac:dyDescent="0.25">
      <c r="B7" s="52">
        <v>3</v>
      </c>
      <c r="C7" s="8" t="s">
        <v>192</v>
      </c>
      <c r="D7" s="50">
        <v>0.10646</v>
      </c>
      <c r="G7" s="8">
        <v>3</v>
      </c>
      <c r="H7" s="8" t="s">
        <v>179</v>
      </c>
    </row>
    <row r="8" spans="1:8" x14ac:dyDescent="0.25">
      <c r="B8" s="52">
        <v>4</v>
      </c>
      <c r="C8" s="8" t="s">
        <v>185</v>
      </c>
      <c r="D8" s="49">
        <v>0.08</v>
      </c>
      <c r="G8" s="8">
        <v>4</v>
      </c>
      <c r="H8" s="8" t="s">
        <v>177</v>
      </c>
    </row>
    <row r="9" spans="1:8" x14ac:dyDescent="0.25">
      <c r="B9" s="52">
        <v>5</v>
      </c>
      <c r="C9" s="8" t="s">
        <v>186</v>
      </c>
      <c r="D9" s="51">
        <v>2500</v>
      </c>
      <c r="G9" s="8">
        <v>5</v>
      </c>
      <c r="H9" s="8" t="s">
        <v>178</v>
      </c>
    </row>
    <row r="11" spans="1:8" ht="30" x14ac:dyDescent="0.25">
      <c r="B11" s="53" t="s">
        <v>5</v>
      </c>
      <c r="C11" s="41" t="s">
        <v>204</v>
      </c>
      <c r="D11" s="54" t="s">
        <v>191</v>
      </c>
    </row>
    <row r="12" spans="1:8" x14ac:dyDescent="0.25">
      <c r="B12" s="52">
        <v>1</v>
      </c>
      <c r="C12" s="8" t="s">
        <v>189</v>
      </c>
      <c r="D12" s="55"/>
    </row>
    <row r="13" spans="1:8" x14ac:dyDescent="0.25">
      <c r="B13" s="52">
        <v>2</v>
      </c>
      <c r="C13" s="8" t="s">
        <v>190</v>
      </c>
      <c r="D13" s="58"/>
    </row>
    <row r="14" spans="1:8" x14ac:dyDescent="0.25">
      <c r="B14" s="52">
        <v>3</v>
      </c>
      <c r="C14" s="8" t="s">
        <v>193</v>
      </c>
      <c r="D14" s="60"/>
    </row>
    <row r="15" spans="1:8" x14ac:dyDescent="0.25">
      <c r="B15" s="52">
        <v>4</v>
      </c>
      <c r="C15" s="8" t="s">
        <v>183</v>
      </c>
      <c r="D15" s="57"/>
    </row>
    <row r="16" spans="1:8" x14ac:dyDescent="0.25">
      <c r="B16" s="52">
        <v>5</v>
      </c>
      <c r="C16" s="8" t="s">
        <v>184</v>
      </c>
      <c r="D16" s="56"/>
    </row>
  </sheetData>
  <pageMargins left="0.7" right="0.7" top="0.75" bottom="0.75" header="0.3" footer="0.3"/>
  <pageSetup paperSize="121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6534B-59EA-4911-8F6D-DEC8031A91FD}">
  <sheetPr>
    <tabColor rgb="FF636568"/>
  </sheetPr>
  <dimension ref="A1:I9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2.5703125" style="8" customWidth="1"/>
    <col min="2" max="2" width="3" style="8" bestFit="1" customWidth="1"/>
    <col min="3" max="3" width="15.7109375" style="8" customWidth="1"/>
    <col min="4" max="4" width="34.85546875" style="8" bestFit="1" customWidth="1"/>
    <col min="5" max="5" width="20.42578125" style="8" bestFit="1" customWidth="1"/>
    <col min="6" max="6" width="4.7109375" style="8" customWidth="1"/>
    <col min="7" max="7" width="2.7109375" style="8" customWidth="1"/>
    <col min="8" max="8" width="2" style="8" bestFit="1" customWidth="1"/>
    <col min="9" max="9" width="38.85546875" style="8" bestFit="1" customWidth="1"/>
    <col min="10" max="16384" width="9.140625" style="8"/>
  </cols>
  <sheetData>
    <row r="1" spans="1:9" s="6" customFormat="1" ht="21" x14ac:dyDescent="0.35">
      <c r="A1" s="37"/>
      <c r="D1" s="18" t="s">
        <v>194</v>
      </c>
      <c r="E1" s="18"/>
    </row>
    <row r="2" spans="1:9" s="6" customFormat="1" ht="18.75" x14ac:dyDescent="0.3">
      <c r="A2" s="38"/>
      <c r="D2" s="19" t="s">
        <v>195</v>
      </c>
      <c r="E2" s="19"/>
    </row>
    <row r="3" spans="1:9" ht="18.75" customHeight="1" x14ac:dyDescent="0.3">
      <c r="H3" s="39" t="s">
        <v>147</v>
      </c>
      <c r="I3" s="40"/>
    </row>
    <row r="4" spans="1:9" ht="30" x14ac:dyDescent="0.25">
      <c r="B4" s="53" t="s">
        <v>5</v>
      </c>
      <c r="C4" s="53" t="s">
        <v>204</v>
      </c>
      <c r="D4" s="53" t="s">
        <v>201</v>
      </c>
      <c r="E4" s="54" t="s">
        <v>202</v>
      </c>
      <c r="H4" s="41" t="s">
        <v>148</v>
      </c>
      <c r="I4" s="41" t="s">
        <v>196</v>
      </c>
    </row>
    <row r="5" spans="1:9" x14ac:dyDescent="0.25">
      <c r="B5" s="52">
        <v>1</v>
      </c>
      <c r="C5" s="52" t="s">
        <v>106</v>
      </c>
      <c r="D5" s="8" t="s">
        <v>203</v>
      </c>
      <c r="E5" s="61"/>
      <c r="H5" s="8">
        <v>1</v>
      </c>
      <c r="I5" s="8" t="s">
        <v>175</v>
      </c>
    </row>
    <row r="6" spans="1:9" x14ac:dyDescent="0.25">
      <c r="B6" s="52">
        <v>2</v>
      </c>
      <c r="C6" s="52" t="s">
        <v>205</v>
      </c>
      <c r="D6" s="8" t="s">
        <v>206</v>
      </c>
      <c r="E6" s="61"/>
      <c r="H6" s="8">
        <v>2</v>
      </c>
      <c r="I6" s="8" t="s">
        <v>197</v>
      </c>
    </row>
    <row r="7" spans="1:9" x14ac:dyDescent="0.25">
      <c r="B7" s="52">
        <v>3</v>
      </c>
      <c r="C7" s="52" t="s">
        <v>89</v>
      </c>
      <c r="D7" s="8" t="s">
        <v>207</v>
      </c>
      <c r="E7" s="62"/>
      <c r="H7" s="8">
        <v>3</v>
      </c>
      <c r="I7" s="8" t="s">
        <v>198</v>
      </c>
    </row>
    <row r="8" spans="1:9" x14ac:dyDescent="0.25">
      <c r="B8" s="52">
        <v>4</v>
      </c>
      <c r="C8" s="52" t="s">
        <v>90</v>
      </c>
      <c r="D8" s="8" t="s">
        <v>208</v>
      </c>
      <c r="E8" s="63"/>
      <c r="H8" s="8">
        <v>4</v>
      </c>
      <c r="I8" s="8" t="s">
        <v>199</v>
      </c>
    </row>
    <row r="9" spans="1:9" x14ac:dyDescent="0.25">
      <c r="B9" s="52">
        <v>5</v>
      </c>
      <c r="C9" s="52" t="s">
        <v>160</v>
      </c>
      <c r="D9" s="8" t="s">
        <v>209</v>
      </c>
      <c r="E9" s="64"/>
      <c r="H9" s="8">
        <v>5</v>
      </c>
      <c r="I9" s="8" t="s">
        <v>200</v>
      </c>
    </row>
  </sheetData>
  <dataValidations count="5">
    <dataValidation type="whole" operator="greaterThan" allowBlank="1" showInputMessage="1" showErrorMessage="1" errorTitle="Invalid Entry" error="Please enter a whole number greater than zero." sqref="E5" xr:uid="{805D001F-3A77-42BE-93B8-1715CFC3B45A}">
      <formula1>0</formula1>
    </dataValidation>
    <dataValidation type="decimal" allowBlank="1" showInputMessage="1" showErrorMessage="1" errorTitle="Invalid Entry" error="Please enter a decimal between 1 and 4.5" sqref="E6" xr:uid="{781FCCA0-BE8F-4C86-A340-93E6B9761A88}">
      <formula1>1</formula1>
      <formula2>4.5</formula2>
    </dataValidation>
    <dataValidation type="date" operator="lessThanOrEqual" allowBlank="1" showInputMessage="1" showErrorMessage="1" errorTitle="Invalid Entry" error="Please enter a date on or before today." sqref="E7" xr:uid="{46633143-77C5-4DB2-B239-C348AADF27FA}">
      <formula1>TODAY()</formula1>
    </dataValidation>
    <dataValidation type="time" allowBlank="1" showInputMessage="1" showErrorMessage="1" sqref="E8" xr:uid="{96626E5B-4194-4B01-959F-21DE8D63388F}">
      <formula1>0.375</formula1>
      <formula2>0.708333333333333</formula2>
    </dataValidation>
    <dataValidation type="textLength" operator="lessThanOrEqual" allowBlank="1" showInputMessage="1" showErrorMessage="1" errorTitle="Invalid Entry" error="Please enter text less than or equal to 4 characters." sqref="E9" xr:uid="{CFEF822F-0542-4429-9AAC-A4ED2EA69E2F}">
      <formula1>4</formula1>
    </dataValidation>
  </dataValidations>
  <pageMargins left="0.7" right="0.7" top="0.75" bottom="0.75" header="0.3" footer="0.3"/>
  <pageSetup paperSize="121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9DE2-AD2D-4A25-B5EC-5F4E15F44043}">
  <sheetPr>
    <tabColor rgb="FF636568"/>
  </sheetPr>
  <dimension ref="A1:R17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5" x14ac:dyDescent="0.25"/>
  <cols>
    <col min="1" max="1" width="2.5703125" style="8" customWidth="1"/>
    <col min="2" max="2" width="3" style="8" bestFit="1" customWidth="1"/>
    <col min="3" max="3" width="26.42578125" style="8" bestFit="1" customWidth="1"/>
    <col min="4" max="4" width="12" style="8" bestFit="1" customWidth="1"/>
    <col min="5" max="5" width="4.7109375" style="8" bestFit="1" customWidth="1"/>
    <col min="6" max="6" width="10.7109375" style="8" customWidth="1"/>
    <col min="7" max="7" width="11.85546875" style="8" bestFit="1" customWidth="1"/>
    <col min="8" max="8" width="10.140625" style="8" bestFit="1" customWidth="1"/>
    <col min="9" max="9" width="10.7109375" style="8" customWidth="1"/>
    <col min="10" max="10" width="4.5703125" style="8" customWidth="1"/>
    <col min="11" max="11" width="3" style="8" bestFit="1" customWidth="1"/>
    <col min="12" max="12" width="14.7109375" style="8" bestFit="1" customWidth="1"/>
    <col min="13" max="13" width="8.7109375" style="8" bestFit="1" customWidth="1"/>
    <col min="14" max="14" width="4.7109375" style="8" bestFit="1" customWidth="1"/>
    <col min="15" max="15" width="7.42578125" style="8" customWidth="1"/>
    <col min="16" max="16" width="10.140625" style="8" bestFit="1" customWidth="1"/>
    <col min="17" max="17" width="8.5703125" style="8" bestFit="1" customWidth="1"/>
    <col min="18" max="18" width="10.5703125" style="8" bestFit="1" customWidth="1"/>
    <col min="19" max="16384" width="9.140625" style="8"/>
  </cols>
  <sheetData>
    <row r="1" spans="1:18" s="6" customFormat="1" ht="21" x14ac:dyDescent="0.35">
      <c r="A1" s="37"/>
      <c r="D1" s="18" t="s">
        <v>210</v>
      </c>
      <c r="Q1" s="66"/>
      <c r="R1" s="67"/>
    </row>
    <row r="2" spans="1:18" s="6" customFormat="1" ht="18.75" x14ac:dyDescent="0.3">
      <c r="A2" s="38"/>
      <c r="D2" s="19" t="s">
        <v>211</v>
      </c>
      <c r="Q2" s="68"/>
      <c r="R2" s="69"/>
    </row>
    <row r="3" spans="1:18" ht="6.95" customHeight="1" x14ac:dyDescent="0.25"/>
    <row r="4" spans="1:18" ht="18.75" x14ac:dyDescent="0.3">
      <c r="C4" s="53" t="s">
        <v>182</v>
      </c>
      <c r="D4" s="54" t="s">
        <v>222</v>
      </c>
      <c r="K4" s="39" t="s">
        <v>146</v>
      </c>
      <c r="M4" s="65"/>
      <c r="N4" s="65"/>
      <c r="O4" s="65"/>
      <c r="P4" s="65"/>
    </row>
    <row r="5" spans="1:18" x14ac:dyDescent="0.25">
      <c r="C5" s="52" t="s">
        <v>216</v>
      </c>
      <c r="D5" s="49">
        <v>0.09</v>
      </c>
      <c r="K5" s="40"/>
    </row>
    <row r="6" spans="1:18" x14ac:dyDescent="0.25">
      <c r="C6" s="52" t="s">
        <v>217</v>
      </c>
      <c r="D6" s="51">
        <v>3000</v>
      </c>
      <c r="K6" s="40"/>
    </row>
    <row r="7" spans="1:18" ht="6.95" customHeight="1" x14ac:dyDescent="0.25">
      <c r="C7" s="52"/>
      <c r="D7" s="51"/>
      <c r="K7" s="40"/>
    </row>
    <row r="8" spans="1:18" ht="30" x14ac:dyDescent="0.25">
      <c r="C8" s="70" t="s">
        <v>219</v>
      </c>
      <c r="D8" s="71" t="s">
        <v>215</v>
      </c>
      <c r="E8" s="72"/>
      <c r="F8" s="71" t="s">
        <v>220</v>
      </c>
      <c r="G8" s="71" t="s">
        <v>221</v>
      </c>
      <c r="K8" s="40"/>
    </row>
    <row r="9" spans="1:18" ht="6.95" customHeight="1" x14ac:dyDescent="0.25">
      <c r="K9" s="40"/>
      <c r="M9" s="65"/>
      <c r="N9" s="65"/>
      <c r="O9" s="65"/>
      <c r="P9" s="65"/>
    </row>
    <row r="10" spans="1:18" ht="45" x14ac:dyDescent="0.25">
      <c r="B10" s="45" t="s">
        <v>5</v>
      </c>
      <c r="C10" s="45" t="s">
        <v>145</v>
      </c>
      <c r="D10" s="45" t="s">
        <v>92</v>
      </c>
      <c r="E10" s="45" t="s">
        <v>160</v>
      </c>
      <c r="F10" s="73" t="s">
        <v>106</v>
      </c>
      <c r="G10" s="73" t="s">
        <v>212</v>
      </c>
      <c r="H10" s="73" t="s">
        <v>183</v>
      </c>
      <c r="I10" s="73" t="s">
        <v>218</v>
      </c>
      <c r="K10" s="15" t="s">
        <v>5</v>
      </c>
      <c r="L10" s="42" t="s">
        <v>145</v>
      </c>
      <c r="M10" s="42" t="s">
        <v>92</v>
      </c>
      <c r="N10" s="42" t="s">
        <v>160</v>
      </c>
      <c r="O10" s="28" t="s">
        <v>106</v>
      </c>
      <c r="P10" s="28" t="s">
        <v>212</v>
      </c>
      <c r="Q10" s="28" t="s">
        <v>183</v>
      </c>
      <c r="R10" s="28" t="s">
        <v>218</v>
      </c>
    </row>
    <row r="11" spans="1:18" x14ac:dyDescent="0.25">
      <c r="B11" s="9">
        <v>1</v>
      </c>
      <c r="C11" t="s">
        <v>155</v>
      </c>
      <c r="D11" s="10">
        <v>44370</v>
      </c>
      <c r="E11" s="48" t="s">
        <v>132</v>
      </c>
      <c r="F11" s="43">
        <v>1125</v>
      </c>
      <c r="G11" s="43">
        <v>784319</v>
      </c>
      <c r="H11" s="43"/>
      <c r="I11" s="43"/>
      <c r="K11" s="9">
        <v>1</v>
      </c>
      <c r="L11" s="9" t="s">
        <v>155</v>
      </c>
      <c r="M11" s="10">
        <v>44370</v>
      </c>
      <c r="N11" s="9" t="s">
        <v>132</v>
      </c>
      <c r="O11" s="34">
        <v>1125</v>
      </c>
      <c r="P11" s="17">
        <v>784319</v>
      </c>
      <c r="Q11" s="17">
        <f>Tbl_BONUS_01_Example[[#This Row],[Sale Price]]*Rng_Bonus_01_Example_BrokerFee</f>
        <v>70588.709999999992</v>
      </c>
      <c r="R11" s="17">
        <f>Tbl_BONUS_01_Example[[#This Row],[Broker Fee]]+Rng_Bonus_01_Example_AttorneyFee</f>
        <v>73588.709999999992</v>
      </c>
    </row>
    <row r="12" spans="1:18" x14ac:dyDescent="0.25">
      <c r="B12" s="9">
        <v>2</v>
      </c>
      <c r="C12" t="s">
        <v>144</v>
      </c>
      <c r="D12" s="10">
        <v>44000</v>
      </c>
      <c r="E12" s="48" t="s">
        <v>133</v>
      </c>
      <c r="F12" s="43">
        <v>1512</v>
      </c>
      <c r="G12" s="43">
        <v>1521285</v>
      </c>
      <c r="H12" s="43"/>
      <c r="I12" s="43"/>
      <c r="K12" s="9">
        <v>2</v>
      </c>
      <c r="L12" s="9" t="s">
        <v>144</v>
      </c>
      <c r="M12" s="10">
        <v>44000</v>
      </c>
      <c r="N12" s="9" t="s">
        <v>133</v>
      </c>
      <c r="O12" s="34">
        <v>1512</v>
      </c>
      <c r="P12" s="17">
        <v>1521285</v>
      </c>
      <c r="Q12" s="17">
        <f>Tbl_BONUS_01_Example[[#This Row],[Sale Price]]*Rng_Bonus_01_Example_BrokerFee</f>
        <v>136915.65</v>
      </c>
      <c r="R12" s="17">
        <f>Tbl_BONUS_01_Example[[#This Row],[Broker Fee]]+Rng_Bonus_01_Example_AttorneyFee</f>
        <v>139915.65</v>
      </c>
    </row>
    <row r="13" spans="1:18" x14ac:dyDescent="0.25">
      <c r="B13" s="9"/>
      <c r="C13"/>
      <c r="D13" s="10"/>
      <c r="E13" s="48"/>
      <c r="F13" s="43"/>
      <c r="G13" s="43"/>
      <c r="H13" s="43"/>
      <c r="I13" s="43"/>
      <c r="K13" s="9">
        <v>3</v>
      </c>
      <c r="L13" s="9" t="s">
        <v>154</v>
      </c>
      <c r="M13" s="10">
        <v>44056</v>
      </c>
      <c r="N13" s="9" t="s">
        <v>124</v>
      </c>
      <c r="O13" s="34">
        <v>1440</v>
      </c>
      <c r="P13" s="17">
        <v>1254015</v>
      </c>
      <c r="Q13" s="17">
        <f>Tbl_BONUS_01_Example[[#This Row],[Sale Price]]*Rng_Bonus_01_Example_BrokerFee</f>
        <v>112861.34999999999</v>
      </c>
      <c r="R13" s="17">
        <f>Tbl_BONUS_01_Example[[#This Row],[Broker Fee]]+Rng_Bonus_01_Example_AttorneyFee</f>
        <v>115861.34999999999</v>
      </c>
    </row>
    <row r="14" spans="1:18" x14ac:dyDescent="0.25">
      <c r="B14" s="9">
        <v>3</v>
      </c>
      <c r="C14" t="s">
        <v>154</v>
      </c>
      <c r="D14" s="10">
        <v>44056</v>
      </c>
      <c r="E14" s="48" t="s">
        <v>124</v>
      </c>
      <c r="F14" s="43">
        <v>1440</v>
      </c>
      <c r="G14" s="43">
        <v>1254015</v>
      </c>
      <c r="H14" s="43"/>
      <c r="I14" s="43"/>
      <c r="K14" s="9">
        <v>4</v>
      </c>
      <c r="L14" s="9" t="s">
        <v>214</v>
      </c>
      <c r="M14" s="10">
        <v>43855</v>
      </c>
      <c r="N14" s="9" t="s">
        <v>134</v>
      </c>
      <c r="O14" s="34">
        <v>1199</v>
      </c>
      <c r="P14" s="17">
        <v>1287338</v>
      </c>
      <c r="Q14" s="17">
        <f>Tbl_BONUS_01_Example[[#This Row],[Sale Price]]*Rng_Bonus_01_Example_BrokerFee</f>
        <v>115860.42</v>
      </c>
      <c r="R14" s="17">
        <f>Tbl_BONUS_01_Example[[#This Row],[Broker Fee]]+Rng_Bonus_01_Example_AttorneyFee</f>
        <v>118860.42</v>
      </c>
    </row>
    <row r="15" spans="1:18" x14ac:dyDescent="0.25">
      <c r="B15" s="9"/>
      <c r="C15"/>
      <c r="D15" s="10"/>
      <c r="E15" s="48"/>
      <c r="F15" s="43"/>
      <c r="G15" s="43"/>
      <c r="H15" s="43"/>
      <c r="I15" s="43"/>
      <c r="K15" s="9">
        <v>5</v>
      </c>
      <c r="L15" s="9" t="s">
        <v>213</v>
      </c>
      <c r="M15" s="10">
        <v>44148</v>
      </c>
      <c r="N15" s="9" t="s">
        <v>135</v>
      </c>
      <c r="O15" s="34">
        <v>1247</v>
      </c>
      <c r="P15" s="17">
        <v>1171172</v>
      </c>
      <c r="Q15" s="17">
        <f>Tbl_BONUS_01_Example[[#This Row],[Sale Price]]*Rng_Bonus_01_Example_BrokerFee</f>
        <v>105405.48</v>
      </c>
      <c r="R15" s="17">
        <f>Tbl_BONUS_01_Example[[#This Row],[Broker Fee]]+Rng_Bonus_01_Example_AttorneyFee</f>
        <v>108405.48</v>
      </c>
    </row>
    <row r="16" spans="1:18" x14ac:dyDescent="0.25">
      <c r="B16" s="9">
        <v>4</v>
      </c>
      <c r="C16" t="s">
        <v>214</v>
      </c>
      <c r="D16" s="10">
        <v>43855</v>
      </c>
      <c r="E16" s="48" t="s">
        <v>134</v>
      </c>
      <c r="F16" s="43">
        <v>1199</v>
      </c>
      <c r="G16" s="43">
        <v>1287338</v>
      </c>
      <c r="H16" s="43"/>
      <c r="I16" s="43"/>
      <c r="K16" s="9" t="s">
        <v>159</v>
      </c>
      <c r="L16" s="9"/>
      <c r="M16" s="9"/>
      <c r="N16" s="9"/>
      <c r="O16" s="32"/>
      <c r="P16" s="17">
        <f>SUBTOTAL(109,Tbl_BONUS_01_Example[Sale Price])</f>
        <v>6018129</v>
      </c>
      <c r="Q16" s="17">
        <f>SUBTOTAL(109,Tbl_BONUS_01_Example[Broker Fee])</f>
        <v>541631.61</v>
      </c>
      <c r="R16" s="17">
        <f>SUBTOTAL(109,Tbl_BONUS_01_Example[Broker Fee + Attorney Fee])</f>
        <v>556631.61</v>
      </c>
    </row>
    <row r="17" spans="2:9" x14ac:dyDescent="0.25">
      <c r="B17" s="9">
        <v>5</v>
      </c>
      <c r="C17" t="s">
        <v>213</v>
      </c>
      <c r="D17" s="10">
        <v>44148</v>
      </c>
      <c r="E17" s="48" t="s">
        <v>135</v>
      </c>
      <c r="F17" s="43">
        <v>1247</v>
      </c>
      <c r="G17" s="43">
        <v>1171172</v>
      </c>
      <c r="H17" s="43"/>
      <c r="I17" s="43"/>
    </row>
  </sheetData>
  <dataValidations disablePrompts="1" count="1">
    <dataValidation type="date" operator="greaterThanOrEqual" allowBlank="1" showInputMessage="1" showErrorMessage="1" errorTitle="Invalid Entry" error="Please enter a date on or after 1/1/20." sqref="M11:M15" xr:uid="{EE260D4E-216A-4854-8AD7-12264526FA7B}">
      <formula1>43831</formula1>
    </dataValidation>
  </dataValidations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80898-684C-4DFA-899B-E7356508DEFC}">
  <sheetPr>
    <tabColor rgb="FFD6F6F5"/>
  </sheetPr>
  <dimension ref="B1:H15"/>
  <sheetViews>
    <sheetView showGridLines="0" zoomScaleNormal="100" workbookViewId="0"/>
  </sheetViews>
  <sheetFormatPr defaultColWidth="9.140625" defaultRowHeight="17.25" x14ac:dyDescent="0.3"/>
  <cols>
    <col min="1" max="1" width="2.5703125" style="4" customWidth="1"/>
    <col min="2" max="2" width="2.7109375" style="4" customWidth="1"/>
    <col min="3" max="3" width="3.140625" style="4" customWidth="1"/>
    <col min="4" max="4" width="4.5703125" style="4" bestFit="1" customWidth="1"/>
    <col min="5" max="16384" width="9.140625" style="4"/>
  </cols>
  <sheetData>
    <row r="1" spans="2:8" ht="31.5" x14ac:dyDescent="0.5">
      <c r="B1" s="25" t="s">
        <v>266</v>
      </c>
    </row>
    <row r="2" spans="2:8" ht="6.95" customHeight="1" x14ac:dyDescent="0.3"/>
    <row r="3" spans="2:8" ht="21" x14ac:dyDescent="0.35">
      <c r="B3" s="5" t="s">
        <v>42</v>
      </c>
    </row>
    <row r="4" spans="2:8" x14ac:dyDescent="0.3">
      <c r="C4" s="4">
        <v>1</v>
      </c>
      <c r="D4" s="4" t="s">
        <v>41</v>
      </c>
    </row>
    <row r="5" spans="2:8" x14ac:dyDescent="0.3">
      <c r="C5" s="4">
        <v>2</v>
      </c>
      <c r="D5" s="4" t="s">
        <v>44</v>
      </c>
    </row>
    <row r="6" spans="2:8" x14ac:dyDescent="0.3">
      <c r="C6" s="4">
        <v>3</v>
      </c>
      <c r="D6" s="4" t="s">
        <v>45</v>
      </c>
    </row>
    <row r="7" spans="2:8" x14ac:dyDescent="0.3">
      <c r="C7" s="4">
        <v>4</v>
      </c>
      <c r="D7" s="4" t="s">
        <v>46</v>
      </c>
    </row>
    <row r="8" spans="2:8" x14ac:dyDescent="0.3">
      <c r="D8" s="4" t="s">
        <v>39</v>
      </c>
      <c r="E8" s="4" t="s">
        <v>38</v>
      </c>
    </row>
    <row r="9" spans="2:8" x14ac:dyDescent="0.3">
      <c r="D9" s="4" t="s">
        <v>40</v>
      </c>
      <c r="E9" s="4" t="s">
        <v>53</v>
      </c>
    </row>
    <row r="10" spans="2:8" x14ac:dyDescent="0.3">
      <c r="E10" s="4" t="s">
        <v>54</v>
      </c>
    </row>
    <row r="11" spans="2:8" x14ac:dyDescent="0.3">
      <c r="C11" s="4">
        <v>5</v>
      </c>
      <c r="D11" s="4" t="s">
        <v>43</v>
      </c>
    </row>
    <row r="12" spans="2:8" ht="6.95" customHeight="1" x14ac:dyDescent="0.3"/>
    <row r="13" spans="2:8" x14ac:dyDescent="0.3">
      <c r="D13" s="21" t="s">
        <v>50</v>
      </c>
    </row>
    <row r="15" spans="2:8" x14ac:dyDescent="0.3">
      <c r="H15" s="24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Overview</vt:lpstr>
      <vt:lpstr>REF 1) Table</vt:lpstr>
      <vt:lpstr>REF 2) Named Range</vt:lpstr>
      <vt:lpstr>REF 3) Data Validation</vt:lpstr>
      <vt:lpstr>A1) Table</vt:lpstr>
      <vt:lpstr>A2) Named Range</vt:lpstr>
      <vt:lpstr>A3) Data Validation</vt:lpstr>
      <vt:lpstr>BONUS 1) Table Range Validation</vt:lpstr>
      <vt:lpstr>REF 4) Dynamic Dropdown List</vt:lpstr>
      <vt:lpstr>REF 5) Password Protection</vt:lpstr>
      <vt:lpstr>B4) Dynamic Dropdown List</vt:lpstr>
      <vt:lpstr>B4) Dynamic Dropdown List ANS</vt:lpstr>
      <vt:lpstr>B5) Password File</vt:lpstr>
      <vt:lpstr>B6) Password Workbook</vt:lpstr>
      <vt:lpstr>B7) Password Sheet</vt:lpstr>
      <vt:lpstr>B8) Grouping &amp; Hiding Columns</vt:lpstr>
      <vt:lpstr>BONUS 2) Apply Learnings</vt:lpstr>
      <vt:lpstr>Lookup Values</vt:lpstr>
      <vt:lpstr>Rng_B4_ANS_BA</vt:lpstr>
      <vt:lpstr>Rng_B4_ANS_BR</vt:lpstr>
      <vt:lpstr>Rng_B4_ANS_Status</vt:lpstr>
      <vt:lpstr>Rng_B4_ANS_UnitType</vt:lpstr>
      <vt:lpstr>Rng_Bonus_01_Example_AttorneyFee</vt:lpstr>
      <vt:lpstr>Rng_Bonus_01_Example_BrokerFee</vt:lpstr>
      <vt:lpstr>Rng_Lkp_AnswerStatus_Bad</vt:lpstr>
      <vt:lpstr>Rng_Lkp_AnswerStatus_Good</vt:lpstr>
      <vt:lpstr>Rng_Lkp_YN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 Aviv</dc:creator>
  <cp:lastModifiedBy>Shir Aviv</cp:lastModifiedBy>
  <cp:lastPrinted>2023-06-05T21:57:10Z</cp:lastPrinted>
  <dcterms:created xsi:type="dcterms:W3CDTF">2014-01-07T16:50:54Z</dcterms:created>
  <dcterms:modified xsi:type="dcterms:W3CDTF">2023-06-08T16:03:11Z</dcterms:modified>
</cp:coreProperties>
</file>