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5240" windowHeight="6510"/>
  </bookViews>
  <sheets>
    <sheet name="1.0 Transactions" sheetId="6" r:id="rId1"/>
    <sheet name="Lookup Values" sheetId="15" r:id="rId2"/>
    <sheet name="VLOOKUP Sandbox - Advanced" sheetId="12" state="hidden" r:id="rId3"/>
    <sheet name="1.0 Whiteboard Printable" sheetId="10" state="hidden" r:id="rId4"/>
  </sheets>
  <calcPr calcId="145621" concurrentCalc="0"/>
</workbook>
</file>

<file path=xl/calcChain.xml><?xml version="1.0" encoding="utf-8"?>
<calcChain xmlns="http://schemas.openxmlformats.org/spreadsheetml/2006/main">
  <c r="G2" i="6" l="1"/>
  <c r="AC2" i="6"/>
  <c r="G47" i="6"/>
  <c r="AC47" i="6"/>
  <c r="G3" i="6"/>
  <c r="AC3" i="6"/>
  <c r="G4" i="6"/>
  <c r="AC4" i="6"/>
  <c r="G5" i="6"/>
  <c r="AC5" i="6"/>
  <c r="G6" i="6"/>
  <c r="AC6" i="6"/>
  <c r="G7" i="6"/>
  <c r="AC7" i="6"/>
  <c r="G8" i="6"/>
  <c r="AC8" i="6"/>
  <c r="G9" i="6"/>
  <c r="AC9" i="6"/>
  <c r="G10" i="6"/>
  <c r="AC10" i="6"/>
  <c r="G11" i="6"/>
  <c r="AC11" i="6"/>
  <c r="G12" i="6"/>
  <c r="AC12" i="6"/>
  <c r="G13" i="6"/>
  <c r="AC13" i="6"/>
  <c r="G14" i="6"/>
  <c r="AC14" i="6"/>
  <c r="G15" i="6"/>
  <c r="AC15" i="6"/>
  <c r="G16" i="6"/>
  <c r="AC16" i="6"/>
  <c r="G17" i="6"/>
  <c r="AC17" i="6"/>
  <c r="G18" i="6"/>
  <c r="AC18" i="6"/>
  <c r="G19" i="6"/>
  <c r="AC19" i="6"/>
  <c r="G20" i="6"/>
  <c r="AC20" i="6"/>
  <c r="G21" i="6"/>
  <c r="AC21" i="6"/>
  <c r="G22" i="6"/>
  <c r="AC22" i="6"/>
  <c r="G23" i="6"/>
  <c r="AC23" i="6"/>
  <c r="G24" i="6"/>
  <c r="AC24" i="6"/>
  <c r="G25" i="6"/>
  <c r="AC25" i="6"/>
  <c r="G26" i="6"/>
  <c r="AC26" i="6"/>
  <c r="G27" i="6"/>
  <c r="AC27" i="6"/>
  <c r="G28" i="6"/>
  <c r="AC28" i="6"/>
  <c r="G29" i="6"/>
  <c r="AC29" i="6"/>
  <c r="G30" i="6"/>
  <c r="AC30" i="6"/>
  <c r="G31" i="6"/>
  <c r="AC31" i="6"/>
  <c r="G32" i="6"/>
  <c r="AC32" i="6"/>
  <c r="G33" i="6"/>
  <c r="AC33" i="6"/>
  <c r="G34" i="6"/>
  <c r="AC34" i="6"/>
  <c r="G35" i="6"/>
  <c r="AC35" i="6"/>
  <c r="G36" i="6"/>
  <c r="AC36" i="6"/>
  <c r="G37" i="6"/>
  <c r="AC37" i="6"/>
  <c r="G38" i="6"/>
  <c r="AC38" i="6"/>
  <c r="G39" i="6"/>
  <c r="AC39" i="6"/>
  <c r="G40" i="6"/>
  <c r="AC40" i="6"/>
  <c r="G41" i="6"/>
  <c r="AC41" i="6"/>
  <c r="G42" i="6"/>
  <c r="AC42" i="6"/>
  <c r="G43" i="6"/>
  <c r="AC43" i="6"/>
  <c r="G44" i="6"/>
  <c r="AC44" i="6"/>
  <c r="G45" i="6"/>
  <c r="AC45" i="6"/>
  <c r="G46" i="6"/>
  <c r="AC46" i="6"/>
  <c r="G48" i="6"/>
  <c r="AC48" i="6"/>
  <c r="G49" i="6"/>
  <c r="AC49" i="6"/>
  <c r="G50" i="6"/>
  <c r="AC50" i="6"/>
  <c r="G51" i="6"/>
  <c r="AC51" i="6"/>
  <c r="G52" i="6"/>
  <c r="AC52" i="6"/>
  <c r="G53" i="6"/>
  <c r="AC53" i="6"/>
  <c r="G54" i="6"/>
  <c r="AC54" i="6"/>
  <c r="G55" i="6"/>
  <c r="AC55" i="6"/>
  <c r="G56" i="6"/>
  <c r="AC56" i="6"/>
  <c r="G57" i="6"/>
  <c r="AC57" i="6"/>
  <c r="G58" i="6"/>
  <c r="AC58" i="6"/>
  <c r="G59" i="6"/>
  <c r="AC59" i="6"/>
  <c r="G60" i="6"/>
  <c r="AC60" i="6"/>
  <c r="G61" i="6"/>
  <c r="AC61" i="6"/>
  <c r="G62" i="6"/>
  <c r="AC62" i="6"/>
  <c r="G63" i="6"/>
  <c r="AC63" i="6"/>
  <c r="G64" i="6"/>
  <c r="AC64" i="6"/>
  <c r="G65" i="6"/>
  <c r="AC65" i="6"/>
  <c r="G66" i="6"/>
  <c r="AC66" i="6"/>
  <c r="G67" i="6"/>
  <c r="AC67" i="6"/>
  <c r="G68" i="6"/>
  <c r="AC68" i="6"/>
  <c r="G69" i="6"/>
  <c r="AC69" i="6"/>
  <c r="G70" i="6"/>
  <c r="AC70" i="6"/>
  <c r="G71" i="6"/>
  <c r="AC71" i="6"/>
  <c r="G72" i="6"/>
  <c r="AC72" i="6"/>
  <c r="G73" i="6"/>
  <c r="AC73" i="6"/>
  <c r="G74" i="6"/>
  <c r="AC74" i="6"/>
  <c r="G75" i="6"/>
  <c r="AC75" i="6"/>
  <c r="G76" i="6"/>
  <c r="AC76" i="6"/>
  <c r="G77" i="6"/>
  <c r="AC77" i="6"/>
  <c r="G78" i="6"/>
  <c r="AC78" i="6"/>
  <c r="G79" i="6"/>
  <c r="AC79" i="6"/>
  <c r="G80" i="6"/>
  <c r="AC80" i="6"/>
  <c r="G81" i="6"/>
  <c r="AC81" i="6"/>
  <c r="G82" i="6"/>
  <c r="AC82" i="6"/>
  <c r="G83" i="6"/>
  <c r="AC83" i="6"/>
  <c r="G84" i="6"/>
  <c r="AC84" i="6"/>
  <c r="G85" i="6"/>
  <c r="AC85" i="6"/>
  <c r="G86" i="6"/>
  <c r="AC86" i="6"/>
  <c r="G87" i="6"/>
  <c r="AC87" i="6"/>
  <c r="G88" i="6"/>
  <c r="AC88" i="6"/>
  <c r="G89" i="6"/>
  <c r="AC89" i="6"/>
  <c r="G90" i="6"/>
  <c r="AC90" i="6"/>
  <c r="G91" i="6"/>
  <c r="AC91" i="6"/>
  <c r="G92" i="6"/>
  <c r="AC92" i="6"/>
  <c r="G93" i="6"/>
  <c r="AC93" i="6"/>
  <c r="G94" i="6"/>
  <c r="AC94" i="6"/>
  <c r="G95" i="6"/>
  <c r="AC95" i="6"/>
  <c r="G96" i="6"/>
  <c r="AC96" i="6"/>
  <c r="G97" i="6"/>
  <c r="AC97" i="6"/>
  <c r="G98" i="6"/>
  <c r="AC98" i="6"/>
  <c r="G99" i="6"/>
  <c r="AC99" i="6"/>
  <c r="G100" i="6"/>
  <c r="AC100" i="6"/>
  <c r="G101" i="6"/>
  <c r="AC101" i="6"/>
  <c r="G102" i="6"/>
  <c r="AC102" i="6"/>
  <c r="G103" i="6"/>
  <c r="AC103" i="6"/>
  <c r="G104" i="6"/>
  <c r="AC104" i="6"/>
  <c r="G105" i="6"/>
  <c r="AC105" i="6"/>
  <c r="G106" i="6"/>
  <c r="AC106" i="6"/>
  <c r="G107" i="6"/>
  <c r="AC107" i="6"/>
  <c r="G108" i="6"/>
  <c r="AC108" i="6"/>
  <c r="G109" i="6"/>
  <c r="AC109" i="6"/>
  <c r="G110" i="6"/>
  <c r="AC110" i="6"/>
  <c r="G111" i="6"/>
  <c r="AC111" i="6"/>
  <c r="G112" i="6"/>
  <c r="AC112" i="6"/>
  <c r="G113" i="6"/>
  <c r="AC113" i="6"/>
  <c r="G114" i="6"/>
  <c r="AC114" i="6"/>
  <c r="G115" i="6"/>
  <c r="AC115" i="6"/>
  <c r="G116" i="6"/>
  <c r="AC116" i="6"/>
  <c r="G117" i="6"/>
  <c r="AC117" i="6"/>
  <c r="G118" i="6"/>
  <c r="AC118" i="6"/>
  <c r="G119" i="6"/>
  <c r="AC119" i="6"/>
  <c r="G120" i="6"/>
  <c r="AC120" i="6"/>
  <c r="G121" i="6"/>
  <c r="AC121" i="6"/>
  <c r="G122" i="6"/>
  <c r="AC122" i="6"/>
  <c r="G123" i="6"/>
  <c r="AC123" i="6"/>
  <c r="G124" i="6"/>
  <c r="AC124" i="6"/>
  <c r="G125" i="6"/>
  <c r="AC125" i="6"/>
  <c r="G126" i="6"/>
  <c r="AC126" i="6"/>
  <c r="G127" i="6"/>
  <c r="AC127" i="6"/>
  <c r="G128" i="6"/>
  <c r="AC128" i="6"/>
  <c r="G129" i="6"/>
  <c r="AC129" i="6"/>
  <c r="G130" i="6"/>
  <c r="AC130" i="6"/>
  <c r="G131" i="6"/>
  <c r="AC131" i="6"/>
  <c r="G132" i="6"/>
  <c r="AC132" i="6"/>
  <c r="G133" i="6"/>
  <c r="AC133" i="6"/>
  <c r="G134" i="6"/>
  <c r="AC134" i="6"/>
  <c r="G135" i="6"/>
  <c r="AC135" i="6"/>
  <c r="G136" i="6"/>
  <c r="AC136" i="6"/>
  <c r="G137" i="6"/>
  <c r="AC137" i="6"/>
  <c r="G138" i="6"/>
  <c r="AC138" i="6"/>
  <c r="G139" i="6"/>
  <c r="AC139" i="6"/>
  <c r="G140" i="6"/>
  <c r="AC140" i="6"/>
  <c r="G141" i="6"/>
  <c r="AC141" i="6"/>
  <c r="G142" i="6"/>
  <c r="AC142" i="6"/>
  <c r="G143" i="6"/>
  <c r="AC143" i="6"/>
  <c r="G144" i="6"/>
  <c r="AC144" i="6"/>
  <c r="G145" i="6"/>
  <c r="AC145" i="6"/>
  <c r="G146" i="6"/>
  <c r="AC146" i="6"/>
  <c r="G147" i="6"/>
  <c r="AC147" i="6"/>
  <c r="G148" i="6"/>
  <c r="AC148" i="6"/>
  <c r="G149" i="6"/>
  <c r="AC149" i="6"/>
  <c r="G150" i="6"/>
  <c r="AC150" i="6"/>
  <c r="G151" i="6"/>
  <c r="AC151" i="6"/>
  <c r="G152" i="6"/>
  <c r="AC152" i="6"/>
  <c r="G153" i="6"/>
  <c r="AC153" i="6"/>
  <c r="G154" i="6"/>
  <c r="AC154" i="6"/>
  <c r="G155" i="6"/>
  <c r="AC155" i="6"/>
  <c r="G156" i="6"/>
  <c r="AC156" i="6"/>
  <c r="G157" i="6"/>
  <c r="AC157" i="6"/>
  <c r="G158" i="6"/>
  <c r="AC158" i="6"/>
  <c r="G159" i="6"/>
  <c r="AC159" i="6"/>
  <c r="G160" i="6"/>
  <c r="AC160" i="6"/>
  <c r="G161" i="6"/>
  <c r="AC161" i="6"/>
  <c r="G162" i="6"/>
  <c r="AC162" i="6"/>
  <c r="G163" i="6"/>
  <c r="AC163" i="6"/>
  <c r="G164" i="6"/>
  <c r="AC164" i="6"/>
  <c r="G165" i="6"/>
  <c r="AC165" i="6"/>
  <c r="G166" i="6"/>
  <c r="AC166" i="6"/>
  <c r="G167" i="6"/>
  <c r="AC167" i="6"/>
  <c r="G168" i="6"/>
  <c r="AC168" i="6"/>
  <c r="G169" i="6"/>
  <c r="AC169" i="6"/>
  <c r="G170" i="6"/>
  <c r="AC170" i="6"/>
  <c r="G171" i="6"/>
  <c r="AC171" i="6"/>
  <c r="G172" i="6"/>
  <c r="AC172" i="6"/>
  <c r="G173" i="6"/>
  <c r="AC173" i="6"/>
  <c r="G174" i="6"/>
  <c r="AC174" i="6"/>
  <c r="G175" i="6"/>
  <c r="AC175" i="6"/>
  <c r="G176" i="6"/>
  <c r="AC176" i="6"/>
  <c r="G177" i="6"/>
  <c r="AC177" i="6"/>
  <c r="G178" i="6"/>
  <c r="AC178" i="6"/>
  <c r="G179" i="6"/>
  <c r="AC179" i="6"/>
  <c r="G180" i="6"/>
  <c r="AC180" i="6"/>
  <c r="G181" i="6"/>
  <c r="AC181" i="6"/>
  <c r="G182" i="6"/>
  <c r="AC182" i="6"/>
  <c r="G183" i="6"/>
  <c r="AC183" i="6"/>
  <c r="G184" i="6"/>
  <c r="AC184" i="6"/>
  <c r="G185" i="6"/>
  <c r="AC185" i="6"/>
  <c r="G186" i="6"/>
  <c r="AC186" i="6"/>
  <c r="G187" i="6"/>
  <c r="AC187" i="6"/>
  <c r="G188" i="6"/>
  <c r="AC188" i="6"/>
  <c r="G189" i="6"/>
  <c r="AC189" i="6"/>
  <c r="G190" i="6"/>
  <c r="AC190" i="6"/>
  <c r="G191" i="6"/>
  <c r="AC191" i="6"/>
  <c r="G192" i="6"/>
  <c r="AC192" i="6"/>
  <c r="G193" i="6"/>
  <c r="AC193" i="6"/>
  <c r="G194" i="6"/>
  <c r="AC194" i="6"/>
  <c r="G195" i="6"/>
  <c r="AC195" i="6"/>
  <c r="G196" i="6"/>
  <c r="AC196" i="6"/>
  <c r="G197" i="6"/>
  <c r="AC197" i="6"/>
  <c r="G198" i="6"/>
  <c r="AC198" i="6"/>
  <c r="G199" i="6"/>
  <c r="AC199" i="6"/>
  <c r="G200" i="6"/>
  <c r="AC200" i="6"/>
  <c r="G201" i="6"/>
  <c r="AC201" i="6"/>
  <c r="G202" i="6"/>
  <c r="AC202" i="6"/>
  <c r="G203" i="6"/>
  <c r="AC203" i="6"/>
  <c r="G204" i="6"/>
  <c r="AC204" i="6"/>
  <c r="G205" i="6"/>
  <c r="AC205" i="6"/>
  <c r="G206" i="6"/>
  <c r="AC206" i="6"/>
  <c r="G207" i="6"/>
  <c r="AC207" i="6"/>
  <c r="G208" i="6"/>
  <c r="AC208" i="6"/>
  <c r="G209" i="6"/>
  <c r="AC209" i="6"/>
  <c r="G210" i="6"/>
  <c r="AC210" i="6"/>
  <c r="G211" i="6"/>
  <c r="AC211" i="6"/>
  <c r="G212" i="6"/>
  <c r="AC212" i="6"/>
  <c r="G213" i="6"/>
  <c r="AC213" i="6"/>
  <c r="G214" i="6"/>
  <c r="AC214" i="6"/>
  <c r="G215" i="6"/>
  <c r="AC215" i="6"/>
  <c r="G216" i="6"/>
  <c r="AC216" i="6"/>
  <c r="G217" i="6"/>
  <c r="AC217" i="6"/>
  <c r="G218" i="6"/>
  <c r="AC218" i="6"/>
  <c r="G219" i="6"/>
  <c r="AC219" i="6"/>
  <c r="G220" i="6"/>
  <c r="AC220" i="6"/>
  <c r="G221" i="6"/>
  <c r="AC221" i="6"/>
  <c r="G222" i="6"/>
  <c r="AC222" i="6"/>
  <c r="G223" i="6"/>
  <c r="AC223" i="6"/>
  <c r="G224" i="6"/>
  <c r="AC224" i="6"/>
  <c r="G225" i="6"/>
  <c r="AC225" i="6"/>
  <c r="G226" i="6"/>
  <c r="AC226" i="6"/>
  <c r="G227" i="6"/>
  <c r="AC227" i="6"/>
  <c r="G228" i="6"/>
  <c r="AC228" i="6"/>
  <c r="G229" i="6"/>
  <c r="AC229" i="6"/>
  <c r="G230" i="6"/>
  <c r="AC230" i="6"/>
  <c r="G231" i="6"/>
  <c r="AC231" i="6"/>
  <c r="G232" i="6"/>
  <c r="AC232" i="6"/>
  <c r="G233" i="6"/>
  <c r="AC233" i="6"/>
  <c r="G234" i="6"/>
  <c r="AC234" i="6"/>
  <c r="G235" i="6"/>
  <c r="AC235" i="6"/>
  <c r="G236" i="6"/>
  <c r="AC236" i="6"/>
  <c r="G237" i="6"/>
  <c r="AC237" i="6"/>
  <c r="G238" i="6"/>
  <c r="AC238" i="6"/>
  <c r="G239" i="6"/>
  <c r="AC239" i="6"/>
  <c r="G240" i="6"/>
  <c r="AC240" i="6"/>
  <c r="G241" i="6"/>
  <c r="AC241" i="6"/>
  <c r="G242" i="6"/>
  <c r="AC242" i="6"/>
  <c r="G243" i="6"/>
  <c r="AC243" i="6"/>
  <c r="G244" i="6"/>
  <c r="AC244" i="6"/>
  <c r="G245" i="6"/>
  <c r="AC245" i="6"/>
  <c r="G246" i="6"/>
  <c r="AC246" i="6"/>
  <c r="G247" i="6"/>
  <c r="AC247" i="6"/>
  <c r="G248" i="6"/>
  <c r="AC248" i="6"/>
  <c r="G249" i="6"/>
  <c r="AC249" i="6"/>
  <c r="G250" i="6"/>
  <c r="AC250" i="6"/>
  <c r="G251" i="6"/>
  <c r="AC251" i="6"/>
  <c r="G252" i="6"/>
  <c r="AC252" i="6"/>
  <c r="G253" i="6"/>
  <c r="AC253" i="6"/>
  <c r="G254" i="6"/>
  <c r="AC254" i="6"/>
  <c r="G255" i="6"/>
  <c r="AC255" i="6"/>
  <c r="G256" i="6"/>
  <c r="AC256" i="6"/>
  <c r="G257" i="6"/>
  <c r="AC257" i="6"/>
  <c r="G258" i="6"/>
  <c r="AC258" i="6"/>
  <c r="G259" i="6"/>
  <c r="AC259" i="6"/>
  <c r="G260" i="6"/>
  <c r="AC260" i="6"/>
  <c r="G261" i="6"/>
  <c r="AC261" i="6"/>
  <c r="G262" i="6"/>
  <c r="AC262" i="6"/>
  <c r="G263" i="6"/>
  <c r="AC263" i="6"/>
  <c r="G264" i="6"/>
  <c r="AC264" i="6"/>
  <c r="G265" i="6"/>
  <c r="AC265" i="6"/>
  <c r="G266" i="6"/>
  <c r="AC266" i="6"/>
  <c r="G267" i="6"/>
  <c r="AC267" i="6"/>
  <c r="G268" i="6"/>
  <c r="AC268" i="6"/>
  <c r="G269" i="6"/>
  <c r="AC269" i="6"/>
  <c r="G270" i="6"/>
  <c r="AC270" i="6"/>
  <c r="G271" i="6"/>
  <c r="AC271" i="6"/>
  <c r="G272" i="6"/>
  <c r="AC272" i="6"/>
  <c r="G273" i="6"/>
  <c r="AC273" i="6"/>
  <c r="G274" i="6"/>
  <c r="AC274" i="6"/>
  <c r="G275" i="6"/>
  <c r="AC275" i="6"/>
  <c r="G276" i="6"/>
  <c r="AC276" i="6"/>
  <c r="G277" i="6"/>
  <c r="AC277" i="6"/>
  <c r="G278" i="6"/>
  <c r="AC278" i="6"/>
  <c r="G279" i="6"/>
  <c r="AC279" i="6"/>
  <c r="G280" i="6"/>
  <c r="AC280" i="6"/>
  <c r="G281" i="6"/>
  <c r="AC281" i="6"/>
  <c r="G282" i="6"/>
  <c r="AC282" i="6"/>
  <c r="G283" i="6"/>
  <c r="AC283" i="6"/>
  <c r="G284" i="6"/>
  <c r="AC284" i="6"/>
  <c r="G285" i="6"/>
  <c r="AC285" i="6"/>
  <c r="G286" i="6"/>
  <c r="AC286" i="6"/>
  <c r="G287" i="6"/>
  <c r="AC287" i="6"/>
  <c r="G288" i="6"/>
  <c r="AC288" i="6"/>
  <c r="G289" i="6"/>
  <c r="AC289" i="6"/>
  <c r="G290" i="6"/>
  <c r="AC290" i="6"/>
  <c r="G291" i="6"/>
  <c r="AC291" i="6"/>
  <c r="G292" i="6"/>
  <c r="AC292" i="6"/>
  <c r="G293" i="6"/>
  <c r="AC293" i="6"/>
  <c r="G294" i="6"/>
  <c r="AC294" i="6"/>
  <c r="G295" i="6"/>
  <c r="AC295" i="6"/>
  <c r="G296" i="6"/>
  <c r="AC296" i="6"/>
  <c r="G297" i="6"/>
  <c r="AC297" i="6"/>
  <c r="G298" i="6"/>
  <c r="AC298" i="6"/>
  <c r="G299" i="6"/>
  <c r="AC299" i="6"/>
  <c r="G300" i="6"/>
  <c r="AC300" i="6"/>
  <c r="G301" i="6"/>
  <c r="AC301" i="6"/>
  <c r="G302" i="6"/>
  <c r="AC302" i="6"/>
  <c r="G303" i="6"/>
  <c r="AC303" i="6"/>
  <c r="G304" i="6"/>
  <c r="AC304" i="6"/>
  <c r="G305" i="6"/>
  <c r="AC305" i="6"/>
  <c r="G306" i="6"/>
  <c r="AC306" i="6"/>
  <c r="G307" i="6"/>
  <c r="AC307" i="6"/>
  <c r="G308" i="6"/>
  <c r="AC308" i="6"/>
  <c r="G309" i="6"/>
  <c r="AC309" i="6"/>
  <c r="G310" i="6"/>
  <c r="AC310" i="6"/>
  <c r="G311" i="6"/>
  <c r="AC311" i="6"/>
  <c r="G312" i="6"/>
  <c r="AC312" i="6"/>
  <c r="G313" i="6"/>
  <c r="AC313" i="6"/>
  <c r="G314" i="6"/>
  <c r="AC314" i="6"/>
  <c r="G315" i="6"/>
  <c r="AC315" i="6"/>
  <c r="G316" i="6"/>
  <c r="AC316" i="6"/>
  <c r="G317" i="6"/>
  <c r="AC317" i="6"/>
  <c r="G318" i="6"/>
  <c r="AC318" i="6"/>
  <c r="G319" i="6"/>
  <c r="AC319" i="6"/>
  <c r="G320" i="6"/>
  <c r="AC320" i="6"/>
  <c r="G321" i="6"/>
  <c r="AC321" i="6"/>
  <c r="G322" i="6"/>
  <c r="AC322" i="6"/>
  <c r="G323" i="6"/>
  <c r="AC323" i="6"/>
  <c r="G324" i="6"/>
  <c r="AC324" i="6"/>
  <c r="G325" i="6"/>
  <c r="AC325" i="6"/>
  <c r="G326" i="6"/>
  <c r="AC326" i="6"/>
  <c r="G327" i="6"/>
  <c r="AC327" i="6"/>
  <c r="G328" i="6"/>
  <c r="AC328" i="6"/>
  <c r="G329" i="6"/>
  <c r="AC329" i="6"/>
  <c r="G330" i="6"/>
  <c r="AC330" i="6"/>
  <c r="G331" i="6"/>
  <c r="AC331" i="6"/>
  <c r="G332" i="6"/>
  <c r="AC332" i="6"/>
  <c r="G333" i="6"/>
  <c r="AC333" i="6"/>
  <c r="G334" i="6"/>
  <c r="AC334" i="6"/>
  <c r="G335" i="6"/>
  <c r="AC335" i="6"/>
  <c r="G336" i="6"/>
  <c r="AC336" i="6"/>
  <c r="G337" i="6"/>
  <c r="AC337" i="6"/>
  <c r="G338" i="6"/>
  <c r="AC338" i="6"/>
  <c r="G339" i="6"/>
  <c r="AC339" i="6"/>
  <c r="G340" i="6"/>
  <c r="AC340" i="6"/>
  <c r="G341" i="6"/>
  <c r="AC341" i="6"/>
  <c r="G342" i="6"/>
  <c r="AC342" i="6"/>
  <c r="G343" i="6"/>
  <c r="AC343" i="6"/>
  <c r="G344" i="6"/>
  <c r="AC344" i="6"/>
  <c r="G345" i="6"/>
  <c r="AC345" i="6"/>
  <c r="G346" i="6"/>
  <c r="AC346" i="6"/>
  <c r="G347" i="6"/>
  <c r="AC347" i="6"/>
  <c r="G348" i="6"/>
  <c r="AC348" i="6"/>
  <c r="G349" i="6"/>
  <c r="AC349" i="6"/>
  <c r="G350" i="6"/>
  <c r="AC350" i="6"/>
  <c r="G351" i="6"/>
  <c r="AC351" i="6"/>
  <c r="G352" i="6"/>
  <c r="AC352" i="6"/>
  <c r="G353" i="6"/>
  <c r="AC353" i="6"/>
  <c r="G354" i="6"/>
  <c r="AC354" i="6"/>
  <c r="G355" i="6"/>
  <c r="AC355" i="6"/>
  <c r="G356" i="6"/>
  <c r="AC356" i="6"/>
  <c r="G357" i="6"/>
  <c r="AC357" i="6"/>
  <c r="G358" i="6"/>
  <c r="AC358" i="6"/>
  <c r="G359" i="6"/>
  <c r="AC359" i="6"/>
  <c r="G360" i="6"/>
  <c r="AC360" i="6"/>
  <c r="G361" i="6"/>
  <c r="AC361" i="6"/>
  <c r="G362" i="6"/>
  <c r="AC362" i="6"/>
  <c r="G363" i="6"/>
  <c r="AC363" i="6"/>
  <c r="G364" i="6"/>
  <c r="AC364" i="6"/>
  <c r="G365" i="6"/>
  <c r="AC365" i="6"/>
  <c r="G366" i="6"/>
  <c r="AC366" i="6"/>
  <c r="G367" i="6"/>
  <c r="AC367" i="6"/>
  <c r="G368" i="6"/>
  <c r="AC368" i="6"/>
  <c r="G369" i="6"/>
  <c r="AC369" i="6"/>
  <c r="G370" i="6"/>
  <c r="AC370" i="6"/>
  <c r="G371" i="6"/>
  <c r="AC371" i="6"/>
  <c r="G372" i="6"/>
  <c r="AC372" i="6"/>
  <c r="G373" i="6"/>
  <c r="AC373" i="6"/>
  <c r="G374" i="6"/>
  <c r="AC374" i="6"/>
  <c r="G375" i="6"/>
  <c r="AC375" i="6"/>
  <c r="G376" i="6"/>
  <c r="AC376" i="6"/>
  <c r="G377" i="6"/>
  <c r="AC377" i="6"/>
  <c r="G378" i="6"/>
  <c r="AC378" i="6"/>
  <c r="G379" i="6"/>
  <c r="AC379" i="6"/>
  <c r="G380" i="6"/>
  <c r="AC380" i="6"/>
  <c r="G381" i="6"/>
  <c r="AC381" i="6"/>
  <c r="G382" i="6"/>
  <c r="AC382" i="6"/>
  <c r="G383" i="6"/>
  <c r="AC383" i="6"/>
  <c r="G384" i="6"/>
  <c r="AC384" i="6"/>
  <c r="G385" i="6"/>
  <c r="AC385" i="6"/>
  <c r="G386" i="6"/>
  <c r="AC386" i="6"/>
  <c r="G387" i="6"/>
  <c r="AC387" i="6"/>
  <c r="G388" i="6"/>
  <c r="AC388" i="6"/>
  <c r="G389" i="6"/>
  <c r="AC389" i="6"/>
  <c r="G390" i="6"/>
  <c r="AC390" i="6"/>
  <c r="G391" i="6"/>
  <c r="AC391" i="6"/>
  <c r="G392" i="6"/>
  <c r="AC392" i="6"/>
  <c r="G393" i="6"/>
  <c r="AC393" i="6"/>
  <c r="G394" i="6"/>
  <c r="AC394" i="6"/>
  <c r="G395" i="6"/>
  <c r="AC395" i="6"/>
  <c r="G396" i="6"/>
  <c r="AC396" i="6"/>
  <c r="G397" i="6"/>
  <c r="AC397" i="6"/>
  <c r="G398" i="6"/>
  <c r="AC398" i="6"/>
  <c r="G399" i="6"/>
  <c r="AC399" i="6"/>
  <c r="G400" i="6"/>
  <c r="AC400" i="6"/>
  <c r="G401" i="6"/>
  <c r="AC401" i="6"/>
  <c r="G402" i="6"/>
  <c r="AC402" i="6"/>
  <c r="G403" i="6"/>
  <c r="AC403" i="6"/>
  <c r="G404" i="6"/>
  <c r="AC404" i="6"/>
  <c r="G405" i="6"/>
  <c r="AC405" i="6"/>
  <c r="G406" i="6"/>
  <c r="AC406" i="6"/>
  <c r="G407" i="6"/>
  <c r="AC407" i="6"/>
  <c r="G408" i="6"/>
  <c r="AC408" i="6"/>
  <c r="G409" i="6"/>
  <c r="AC409" i="6"/>
  <c r="G410" i="6"/>
  <c r="AC410" i="6"/>
  <c r="G411" i="6"/>
  <c r="AC411" i="6"/>
  <c r="G412" i="6"/>
  <c r="AC412" i="6"/>
  <c r="G413" i="6"/>
  <c r="AC413" i="6"/>
  <c r="G414" i="6"/>
  <c r="AC414" i="6"/>
  <c r="G415" i="6"/>
  <c r="AC415" i="6"/>
  <c r="G416" i="6"/>
  <c r="AC416" i="6"/>
  <c r="G417" i="6"/>
  <c r="AC417" i="6"/>
  <c r="G418" i="6"/>
  <c r="AC418" i="6"/>
  <c r="G419" i="6"/>
  <c r="AC419" i="6"/>
  <c r="G420" i="6"/>
  <c r="AC420" i="6"/>
  <c r="G421" i="6"/>
  <c r="AC421" i="6"/>
  <c r="G422" i="6"/>
  <c r="AC422" i="6"/>
  <c r="G423" i="6"/>
  <c r="AC423" i="6"/>
  <c r="G424" i="6"/>
  <c r="AC424" i="6"/>
  <c r="G425" i="6"/>
  <c r="AC425" i="6"/>
  <c r="G426" i="6"/>
  <c r="AC426" i="6"/>
  <c r="G427" i="6"/>
  <c r="AC427" i="6"/>
  <c r="G428" i="6"/>
  <c r="AC428" i="6"/>
  <c r="G429" i="6"/>
  <c r="AC429" i="6"/>
  <c r="G430" i="6"/>
  <c r="AC430" i="6"/>
  <c r="G431" i="6"/>
  <c r="AC431" i="6"/>
  <c r="G432" i="6"/>
  <c r="AC432" i="6"/>
  <c r="G433" i="6"/>
  <c r="AC433" i="6"/>
  <c r="G434" i="6"/>
  <c r="AC434" i="6"/>
  <c r="G435" i="6"/>
  <c r="AC435" i="6"/>
  <c r="G436" i="6"/>
  <c r="AC436" i="6"/>
  <c r="G437" i="6"/>
  <c r="AC437" i="6"/>
  <c r="G438" i="6"/>
  <c r="AC438" i="6"/>
  <c r="G439" i="6"/>
  <c r="AC439" i="6"/>
  <c r="G440" i="6"/>
  <c r="AC440" i="6"/>
  <c r="G441" i="6"/>
  <c r="AC441" i="6"/>
  <c r="G442" i="6"/>
  <c r="AC442" i="6"/>
  <c r="G443" i="6"/>
  <c r="AC443" i="6"/>
  <c r="G444" i="6"/>
  <c r="AC444" i="6"/>
  <c r="G445" i="6"/>
  <c r="AC445" i="6"/>
  <c r="G446" i="6"/>
  <c r="AC446" i="6"/>
  <c r="G447" i="6"/>
  <c r="AC447" i="6"/>
  <c r="G448" i="6"/>
  <c r="AC448" i="6"/>
  <c r="G449" i="6"/>
  <c r="AC449" i="6"/>
  <c r="G450" i="6"/>
  <c r="AC450" i="6"/>
  <c r="G451" i="6"/>
  <c r="AC451" i="6"/>
  <c r="G452" i="6"/>
  <c r="AC452" i="6"/>
  <c r="G453" i="6"/>
  <c r="AC453" i="6"/>
  <c r="G454" i="6"/>
  <c r="AC454" i="6"/>
  <c r="G455" i="6"/>
  <c r="AC455" i="6"/>
  <c r="G456" i="6"/>
  <c r="AC456" i="6"/>
  <c r="G457" i="6"/>
  <c r="AC457" i="6"/>
  <c r="G458" i="6"/>
  <c r="AC458" i="6"/>
  <c r="G459" i="6"/>
  <c r="AC459" i="6"/>
  <c r="G460" i="6"/>
  <c r="AC460" i="6"/>
  <c r="G461" i="6"/>
  <c r="AC461" i="6"/>
  <c r="G462" i="6"/>
  <c r="AC462" i="6"/>
  <c r="G463" i="6"/>
  <c r="AC463" i="6"/>
  <c r="G464" i="6"/>
  <c r="AC464" i="6"/>
  <c r="G465" i="6"/>
  <c r="AC465" i="6"/>
  <c r="G466" i="6"/>
  <c r="AC466" i="6"/>
  <c r="G467" i="6"/>
  <c r="AC467" i="6"/>
  <c r="G468" i="6"/>
  <c r="AC468" i="6"/>
  <c r="G469" i="6"/>
  <c r="AC469" i="6"/>
  <c r="G470" i="6"/>
  <c r="AC470" i="6"/>
  <c r="G471" i="6"/>
  <c r="AC471" i="6"/>
  <c r="G472" i="6"/>
  <c r="AC472" i="6"/>
  <c r="G473" i="6"/>
  <c r="AC473" i="6"/>
  <c r="G474" i="6"/>
  <c r="AC474" i="6"/>
  <c r="G475" i="6"/>
  <c r="AC475" i="6"/>
  <c r="G476" i="6"/>
  <c r="AC476" i="6"/>
  <c r="G477" i="6"/>
  <c r="AC477" i="6"/>
  <c r="G478" i="6"/>
  <c r="AC478" i="6"/>
  <c r="G479" i="6"/>
  <c r="AC479" i="6"/>
  <c r="G480" i="6"/>
  <c r="AC480" i="6"/>
  <c r="G481" i="6"/>
  <c r="AC481" i="6"/>
  <c r="G482" i="6"/>
  <c r="AC482" i="6"/>
  <c r="G483" i="6"/>
  <c r="AC483" i="6"/>
  <c r="G484" i="6"/>
  <c r="AC484" i="6"/>
  <c r="G485" i="6"/>
  <c r="AC485" i="6"/>
  <c r="G486" i="6"/>
  <c r="AC486" i="6"/>
  <c r="G487" i="6"/>
  <c r="AC487" i="6"/>
  <c r="G488" i="6"/>
  <c r="AC488" i="6"/>
  <c r="G489" i="6"/>
  <c r="AC489" i="6"/>
  <c r="G490" i="6"/>
  <c r="AC490" i="6"/>
  <c r="G491" i="6"/>
  <c r="AC491" i="6"/>
  <c r="G492" i="6"/>
  <c r="AC492" i="6"/>
  <c r="G493" i="6"/>
  <c r="AC493" i="6"/>
  <c r="G494" i="6"/>
  <c r="AC494" i="6"/>
  <c r="G495" i="6"/>
  <c r="AC495" i="6"/>
  <c r="G496" i="6"/>
  <c r="AC496" i="6"/>
  <c r="G497" i="6"/>
  <c r="AC497" i="6"/>
  <c r="G498" i="6"/>
  <c r="AC498" i="6"/>
  <c r="G499" i="6"/>
  <c r="AC499" i="6"/>
  <c r="G500" i="6"/>
  <c r="AC500" i="6"/>
  <c r="G501" i="6"/>
  <c r="AC501" i="6"/>
  <c r="G502" i="6"/>
  <c r="AC502" i="6"/>
  <c r="G503" i="6"/>
  <c r="AC503" i="6"/>
  <c r="G504" i="6"/>
  <c r="AC504" i="6"/>
  <c r="G505" i="6"/>
  <c r="AC505" i="6"/>
  <c r="G506" i="6"/>
  <c r="AC506" i="6"/>
  <c r="G507" i="6"/>
  <c r="AC507" i="6"/>
  <c r="G508" i="6"/>
  <c r="AC508" i="6"/>
  <c r="G509" i="6"/>
  <c r="AC509" i="6"/>
  <c r="G510" i="6"/>
  <c r="AC510" i="6"/>
  <c r="G511" i="6"/>
  <c r="AC511" i="6"/>
  <c r="G512" i="6"/>
  <c r="AC512" i="6"/>
  <c r="G513" i="6"/>
  <c r="AC513" i="6"/>
  <c r="G514" i="6"/>
  <c r="AC514" i="6"/>
  <c r="G515" i="6"/>
  <c r="AC515" i="6"/>
  <c r="G516" i="6"/>
  <c r="AC516" i="6"/>
  <c r="G517" i="6"/>
  <c r="AC517" i="6"/>
  <c r="G518" i="6"/>
  <c r="AC518" i="6"/>
  <c r="G519" i="6"/>
  <c r="AC519" i="6"/>
  <c r="G520" i="6"/>
  <c r="AC520" i="6"/>
  <c r="G521" i="6"/>
  <c r="AC521" i="6"/>
  <c r="G522" i="6"/>
  <c r="AC522" i="6"/>
  <c r="G523" i="6"/>
  <c r="AC523" i="6"/>
  <c r="G524" i="6"/>
  <c r="AC524" i="6"/>
  <c r="G525" i="6"/>
  <c r="AC525" i="6"/>
  <c r="G526" i="6"/>
  <c r="AC526" i="6"/>
  <c r="G527" i="6"/>
  <c r="AC527" i="6"/>
  <c r="G528" i="6"/>
  <c r="AC528" i="6"/>
  <c r="G529" i="6"/>
  <c r="AC529" i="6"/>
  <c r="G530" i="6"/>
  <c r="AC530" i="6"/>
  <c r="G531" i="6"/>
  <c r="AC531" i="6"/>
  <c r="G532" i="6"/>
  <c r="AC532" i="6"/>
  <c r="G533" i="6"/>
  <c r="AC533" i="6"/>
  <c r="G534" i="6"/>
  <c r="AC534" i="6"/>
  <c r="G535" i="6"/>
  <c r="AC535" i="6"/>
  <c r="G536" i="6"/>
  <c r="AC536" i="6"/>
  <c r="G537" i="6"/>
  <c r="AC537" i="6"/>
  <c r="G538" i="6"/>
  <c r="AC538" i="6"/>
  <c r="G539" i="6"/>
  <c r="AC539" i="6"/>
  <c r="G540" i="6"/>
  <c r="AC540" i="6"/>
  <c r="G541" i="6"/>
  <c r="AC541" i="6"/>
  <c r="G542" i="6"/>
  <c r="AC542" i="6"/>
  <c r="G543" i="6"/>
  <c r="AC543" i="6"/>
  <c r="G544" i="6"/>
  <c r="AC544" i="6"/>
  <c r="G545" i="6"/>
  <c r="AC545" i="6"/>
  <c r="G546" i="6"/>
  <c r="AC546" i="6"/>
  <c r="G547" i="6"/>
  <c r="AC547" i="6"/>
  <c r="G548" i="6"/>
  <c r="AC548" i="6"/>
  <c r="G549" i="6"/>
  <c r="AC549" i="6"/>
  <c r="G550" i="6"/>
  <c r="AC550" i="6"/>
  <c r="G551" i="6"/>
  <c r="AC551" i="6"/>
  <c r="G552" i="6"/>
  <c r="AC552" i="6"/>
  <c r="G553" i="6"/>
  <c r="AC553" i="6"/>
  <c r="G554" i="6"/>
  <c r="AC554" i="6"/>
  <c r="G555" i="6"/>
  <c r="AC555" i="6"/>
  <c r="G556" i="6"/>
  <c r="AC556" i="6"/>
  <c r="G557" i="6"/>
  <c r="AC557" i="6"/>
  <c r="G558" i="6"/>
  <c r="AC558" i="6"/>
  <c r="G559" i="6"/>
  <c r="AC559" i="6"/>
  <c r="G560" i="6"/>
  <c r="AC560" i="6"/>
  <c r="G561" i="6"/>
  <c r="AC561" i="6"/>
  <c r="G562" i="6"/>
  <c r="AC562" i="6"/>
  <c r="G563" i="6"/>
  <c r="AC563" i="6"/>
  <c r="G564" i="6"/>
  <c r="AC564" i="6"/>
  <c r="G565" i="6"/>
  <c r="AC565" i="6"/>
  <c r="G566" i="6"/>
  <c r="AC566" i="6"/>
  <c r="G567" i="6"/>
  <c r="AC567" i="6"/>
  <c r="G568" i="6"/>
  <c r="AC568" i="6"/>
  <c r="G569" i="6"/>
  <c r="AC569" i="6"/>
  <c r="G570" i="6"/>
  <c r="AC570" i="6"/>
  <c r="G571" i="6"/>
  <c r="AC571" i="6"/>
  <c r="G572" i="6"/>
  <c r="AC572" i="6"/>
  <c r="G573" i="6"/>
  <c r="AC573" i="6"/>
  <c r="G574" i="6"/>
  <c r="AC574" i="6"/>
  <c r="G575" i="6"/>
  <c r="AC575" i="6"/>
  <c r="G576" i="6"/>
  <c r="AC576" i="6"/>
  <c r="G577" i="6"/>
  <c r="AC577" i="6"/>
  <c r="G578" i="6"/>
  <c r="AC578" i="6"/>
  <c r="G579" i="6"/>
  <c r="AC579" i="6"/>
  <c r="G580" i="6"/>
  <c r="AC580" i="6"/>
  <c r="G581" i="6"/>
  <c r="AC581" i="6"/>
  <c r="G582" i="6"/>
  <c r="AC582" i="6"/>
  <c r="G583" i="6"/>
  <c r="AC583" i="6"/>
  <c r="G584" i="6"/>
  <c r="AC584" i="6"/>
  <c r="G585" i="6"/>
  <c r="AC585" i="6"/>
  <c r="G586" i="6"/>
  <c r="AC586" i="6"/>
  <c r="G587" i="6"/>
  <c r="AC587" i="6"/>
  <c r="G588" i="6"/>
  <c r="AC588" i="6"/>
  <c r="G589" i="6"/>
  <c r="AC589" i="6"/>
  <c r="G590" i="6"/>
  <c r="AC590" i="6"/>
  <c r="G591" i="6"/>
  <c r="AC591" i="6"/>
  <c r="G592" i="6"/>
  <c r="AC592" i="6"/>
  <c r="G593" i="6"/>
  <c r="AC593" i="6"/>
  <c r="G594" i="6"/>
  <c r="AC594" i="6"/>
  <c r="G595" i="6"/>
  <c r="AC595" i="6"/>
  <c r="G596" i="6"/>
  <c r="AC596" i="6"/>
  <c r="G597" i="6"/>
  <c r="AC597" i="6"/>
  <c r="G598" i="6"/>
  <c r="AC598" i="6"/>
  <c r="G599" i="6"/>
  <c r="AC599" i="6"/>
  <c r="G600" i="6"/>
  <c r="AC600" i="6"/>
  <c r="G601" i="6"/>
  <c r="AC601" i="6"/>
  <c r="G602" i="6"/>
  <c r="AC602" i="6"/>
  <c r="G603" i="6"/>
  <c r="AC603" i="6"/>
  <c r="G604" i="6"/>
  <c r="AC604" i="6"/>
  <c r="G605" i="6"/>
  <c r="AC605" i="6"/>
  <c r="G606" i="6"/>
  <c r="AC606" i="6"/>
  <c r="G607" i="6"/>
  <c r="AC607" i="6"/>
  <c r="G608" i="6"/>
  <c r="AC608" i="6"/>
  <c r="G609" i="6"/>
  <c r="AC609" i="6"/>
  <c r="G610" i="6"/>
  <c r="AC610" i="6"/>
  <c r="G611" i="6"/>
  <c r="AC611" i="6"/>
  <c r="G612" i="6"/>
  <c r="AC612" i="6"/>
  <c r="G613" i="6"/>
  <c r="AC613" i="6"/>
  <c r="G614" i="6"/>
  <c r="AC614" i="6"/>
  <c r="G615" i="6"/>
  <c r="AC615" i="6"/>
  <c r="G616" i="6"/>
  <c r="AC616" i="6"/>
  <c r="G617" i="6"/>
  <c r="AC617" i="6"/>
  <c r="G618" i="6"/>
  <c r="AC618" i="6"/>
  <c r="G619" i="6"/>
  <c r="AC619" i="6"/>
  <c r="G620" i="6"/>
  <c r="AC620" i="6"/>
  <c r="G621" i="6"/>
  <c r="AC621" i="6"/>
  <c r="G622" i="6"/>
  <c r="AC622" i="6"/>
  <c r="G623" i="6"/>
  <c r="AC623" i="6"/>
  <c r="G624" i="6"/>
  <c r="AC624" i="6"/>
  <c r="G625" i="6"/>
  <c r="AC625" i="6"/>
  <c r="G626" i="6"/>
  <c r="AC626" i="6"/>
  <c r="G627" i="6"/>
  <c r="AC627" i="6"/>
  <c r="G628" i="6"/>
  <c r="AC628" i="6"/>
  <c r="G629" i="6"/>
  <c r="AC629" i="6"/>
  <c r="G630" i="6"/>
  <c r="AC630" i="6"/>
  <c r="G631" i="6"/>
  <c r="AC631" i="6"/>
  <c r="G632" i="6"/>
  <c r="AC632" i="6"/>
  <c r="G633" i="6"/>
  <c r="AC633" i="6"/>
  <c r="G634" i="6"/>
  <c r="AC634" i="6"/>
  <c r="G635" i="6"/>
  <c r="AC635" i="6"/>
  <c r="G636" i="6"/>
  <c r="AC636" i="6"/>
  <c r="G637" i="6"/>
  <c r="AC637" i="6"/>
  <c r="G638" i="6"/>
  <c r="AC638" i="6"/>
  <c r="G639" i="6"/>
  <c r="AC639" i="6"/>
  <c r="G640" i="6"/>
  <c r="AC640" i="6"/>
  <c r="G641" i="6"/>
  <c r="AC641" i="6"/>
  <c r="G642" i="6"/>
  <c r="AC642" i="6"/>
  <c r="G643" i="6"/>
  <c r="AC643" i="6"/>
  <c r="G644" i="6"/>
  <c r="AC644" i="6"/>
  <c r="G645" i="6"/>
  <c r="AC645" i="6"/>
  <c r="G646" i="6"/>
  <c r="AC646" i="6"/>
  <c r="G647" i="6"/>
  <c r="AC647" i="6"/>
  <c r="G648" i="6"/>
  <c r="AC648" i="6"/>
  <c r="G649" i="6"/>
  <c r="AC649" i="6"/>
  <c r="G650" i="6"/>
  <c r="AC650" i="6"/>
  <c r="G651" i="6"/>
  <c r="AC651" i="6"/>
  <c r="G652" i="6"/>
  <c r="AC652" i="6"/>
  <c r="G653" i="6"/>
  <c r="AC653" i="6"/>
  <c r="G654" i="6"/>
  <c r="AC654" i="6"/>
  <c r="G655" i="6"/>
  <c r="AC655" i="6"/>
  <c r="G656" i="6"/>
  <c r="AC656" i="6"/>
  <c r="G657" i="6"/>
  <c r="AC657" i="6"/>
  <c r="G658" i="6"/>
  <c r="AC658" i="6"/>
  <c r="G659" i="6"/>
  <c r="AC659" i="6"/>
  <c r="G660" i="6"/>
  <c r="AC660" i="6"/>
  <c r="G661" i="6"/>
  <c r="AC661" i="6"/>
  <c r="G662" i="6"/>
  <c r="AC662" i="6"/>
  <c r="G663" i="6"/>
  <c r="AC663" i="6"/>
  <c r="G664" i="6"/>
  <c r="AC664" i="6"/>
  <c r="G665" i="6"/>
  <c r="AC665" i="6"/>
  <c r="G666" i="6"/>
  <c r="AC666" i="6"/>
  <c r="G667" i="6"/>
  <c r="AC667" i="6"/>
  <c r="G668" i="6"/>
  <c r="AC668" i="6"/>
  <c r="G669" i="6"/>
  <c r="AC669" i="6"/>
  <c r="G670" i="6"/>
  <c r="AC670" i="6"/>
  <c r="G671" i="6"/>
  <c r="AC671" i="6"/>
  <c r="G672" i="6"/>
  <c r="AC672" i="6"/>
  <c r="G673" i="6"/>
  <c r="AC673" i="6"/>
  <c r="G674" i="6"/>
  <c r="AC674" i="6"/>
  <c r="G675" i="6"/>
  <c r="AC675" i="6"/>
  <c r="G676" i="6"/>
  <c r="AC676" i="6"/>
  <c r="G677" i="6"/>
  <c r="AC677" i="6"/>
  <c r="G678" i="6"/>
  <c r="AC678" i="6"/>
  <c r="G679" i="6"/>
  <c r="AC679" i="6"/>
  <c r="G680" i="6"/>
  <c r="AC680" i="6"/>
  <c r="G681" i="6"/>
  <c r="AC681" i="6"/>
  <c r="G682" i="6"/>
  <c r="AC682" i="6"/>
  <c r="G683" i="6"/>
  <c r="AC683" i="6"/>
  <c r="G684" i="6"/>
  <c r="AC684" i="6"/>
  <c r="G685" i="6"/>
  <c r="AC685" i="6"/>
  <c r="G686" i="6"/>
  <c r="AC686" i="6"/>
  <c r="G687" i="6"/>
  <c r="AC687" i="6"/>
  <c r="G688" i="6"/>
  <c r="AC688" i="6"/>
  <c r="G689" i="6"/>
  <c r="AC689" i="6"/>
  <c r="G690" i="6"/>
  <c r="AC690" i="6"/>
  <c r="G691" i="6"/>
  <c r="AC691" i="6"/>
  <c r="G692" i="6"/>
  <c r="AC692" i="6"/>
  <c r="G693" i="6"/>
  <c r="AC693" i="6"/>
  <c r="G694" i="6"/>
  <c r="AC694" i="6"/>
  <c r="G695" i="6"/>
  <c r="AC695" i="6"/>
  <c r="G696" i="6"/>
  <c r="AC696" i="6"/>
  <c r="G697" i="6"/>
  <c r="AC697" i="6"/>
  <c r="G698" i="6"/>
  <c r="AC698" i="6"/>
  <c r="G699" i="6"/>
  <c r="AC699" i="6"/>
  <c r="G700" i="6"/>
  <c r="AC700" i="6"/>
  <c r="G701" i="6"/>
  <c r="AC701" i="6"/>
  <c r="G702" i="6"/>
  <c r="AC702" i="6"/>
  <c r="G703" i="6"/>
  <c r="AC703" i="6"/>
  <c r="G704" i="6"/>
  <c r="AC704" i="6"/>
  <c r="G705" i="6"/>
  <c r="AC705" i="6"/>
  <c r="G706" i="6"/>
  <c r="AC706" i="6"/>
  <c r="G707" i="6"/>
  <c r="AC707" i="6"/>
  <c r="G708" i="6"/>
  <c r="AC708" i="6"/>
  <c r="G709" i="6"/>
  <c r="AC709" i="6"/>
  <c r="G710" i="6"/>
  <c r="AC710" i="6"/>
  <c r="G711" i="6"/>
  <c r="AC711" i="6"/>
  <c r="G712" i="6"/>
  <c r="AC712" i="6"/>
  <c r="G713" i="6"/>
  <c r="AC713" i="6"/>
  <c r="G714" i="6"/>
  <c r="AC714" i="6"/>
  <c r="G715" i="6"/>
  <c r="AC715" i="6"/>
  <c r="G716" i="6"/>
  <c r="AC716" i="6"/>
  <c r="G717" i="6"/>
  <c r="AC717" i="6"/>
  <c r="G718" i="6"/>
  <c r="AC718" i="6"/>
  <c r="G719" i="6"/>
  <c r="AC719" i="6"/>
  <c r="G720" i="6"/>
  <c r="AC720" i="6"/>
  <c r="G721" i="6"/>
  <c r="AC721" i="6"/>
  <c r="G722" i="6"/>
  <c r="AC722" i="6"/>
  <c r="G723" i="6"/>
  <c r="AC723" i="6"/>
  <c r="G724" i="6"/>
  <c r="AC724" i="6"/>
  <c r="G725" i="6"/>
  <c r="AC725" i="6"/>
  <c r="G726" i="6"/>
  <c r="AC726" i="6"/>
  <c r="G727" i="6"/>
  <c r="AC727" i="6"/>
  <c r="G728" i="6"/>
  <c r="AC728" i="6"/>
  <c r="G729" i="6"/>
  <c r="AC729" i="6"/>
  <c r="G730" i="6"/>
  <c r="AC730" i="6"/>
  <c r="G731" i="6"/>
  <c r="AC731" i="6"/>
  <c r="G732" i="6"/>
  <c r="AC732" i="6"/>
  <c r="G733" i="6"/>
  <c r="AC733" i="6"/>
  <c r="G734" i="6"/>
  <c r="AC734" i="6"/>
  <c r="G735" i="6"/>
  <c r="AC735" i="6"/>
  <c r="G736" i="6"/>
  <c r="AC736" i="6"/>
  <c r="G737" i="6"/>
  <c r="AC737" i="6"/>
  <c r="G738" i="6"/>
  <c r="AC738" i="6"/>
  <c r="G739" i="6"/>
  <c r="AC739" i="6"/>
  <c r="G740" i="6"/>
  <c r="AC740" i="6"/>
  <c r="G741" i="6"/>
  <c r="AC741" i="6"/>
  <c r="G742" i="6"/>
  <c r="AC742" i="6"/>
  <c r="G743" i="6"/>
  <c r="AC743" i="6"/>
  <c r="G744" i="6"/>
  <c r="AC744" i="6"/>
  <c r="G745" i="6"/>
  <c r="AC745" i="6"/>
  <c r="G746" i="6"/>
  <c r="AC746" i="6"/>
  <c r="G747" i="6"/>
  <c r="AC747" i="6"/>
  <c r="G748" i="6"/>
  <c r="AC748" i="6"/>
  <c r="G749" i="6"/>
  <c r="AC749" i="6"/>
  <c r="G750" i="6"/>
  <c r="AC750" i="6"/>
  <c r="G751" i="6"/>
  <c r="AC751" i="6"/>
  <c r="G752" i="6"/>
  <c r="AC752" i="6"/>
  <c r="G753" i="6"/>
  <c r="AC753" i="6"/>
  <c r="G754" i="6"/>
  <c r="AC754" i="6"/>
  <c r="G755" i="6"/>
  <c r="AC755" i="6"/>
  <c r="G756" i="6"/>
  <c r="AC756" i="6"/>
  <c r="G757" i="6"/>
  <c r="AC757" i="6"/>
  <c r="G758" i="6"/>
  <c r="AC758" i="6"/>
  <c r="G759" i="6"/>
  <c r="AC759" i="6"/>
  <c r="G760" i="6"/>
  <c r="AC760" i="6"/>
  <c r="G761" i="6"/>
  <c r="AC761" i="6"/>
  <c r="G762" i="6"/>
  <c r="AC762" i="6"/>
  <c r="G763" i="6"/>
  <c r="AC763" i="6"/>
  <c r="G764" i="6"/>
  <c r="AC764" i="6"/>
  <c r="G765" i="6"/>
  <c r="AC765" i="6"/>
  <c r="G766" i="6"/>
  <c r="AC766" i="6"/>
  <c r="G767" i="6"/>
  <c r="AC767" i="6"/>
  <c r="G768" i="6"/>
  <c r="AC768" i="6"/>
  <c r="G769" i="6"/>
  <c r="AC769" i="6"/>
  <c r="G770" i="6"/>
  <c r="AC770" i="6"/>
  <c r="G771" i="6"/>
  <c r="AC771" i="6"/>
  <c r="G772" i="6"/>
  <c r="AC772" i="6"/>
  <c r="G773" i="6"/>
  <c r="AC773" i="6"/>
  <c r="G774" i="6"/>
  <c r="AC774" i="6"/>
  <c r="G775" i="6"/>
  <c r="AC775" i="6"/>
  <c r="G776" i="6"/>
  <c r="AC776" i="6"/>
  <c r="G777" i="6"/>
  <c r="AC777" i="6"/>
  <c r="G778" i="6"/>
  <c r="AC778" i="6"/>
  <c r="G779" i="6"/>
  <c r="AC779" i="6"/>
  <c r="G780" i="6"/>
  <c r="AC780" i="6"/>
  <c r="G781" i="6"/>
  <c r="AC781" i="6"/>
  <c r="G782" i="6"/>
  <c r="AC782" i="6"/>
  <c r="G783" i="6"/>
  <c r="AC783" i="6"/>
  <c r="G784" i="6"/>
  <c r="AC784" i="6"/>
  <c r="G785" i="6"/>
  <c r="AC785" i="6"/>
  <c r="G786" i="6"/>
  <c r="AC786" i="6"/>
  <c r="G787" i="6"/>
  <c r="AC787" i="6"/>
  <c r="G788" i="6"/>
  <c r="AC788" i="6"/>
  <c r="G789" i="6"/>
  <c r="AC789" i="6"/>
  <c r="G790" i="6"/>
  <c r="AC790" i="6"/>
  <c r="G791" i="6"/>
  <c r="AC791" i="6"/>
  <c r="G792" i="6"/>
  <c r="AC792" i="6"/>
  <c r="G793" i="6"/>
  <c r="AC793" i="6"/>
  <c r="G794" i="6"/>
  <c r="AC794" i="6"/>
  <c r="G795" i="6"/>
  <c r="AC795" i="6"/>
  <c r="G796" i="6"/>
  <c r="AC796" i="6"/>
  <c r="G797" i="6"/>
  <c r="AC797" i="6"/>
  <c r="G798" i="6"/>
  <c r="AC798" i="6"/>
  <c r="G799" i="6"/>
  <c r="AC799" i="6"/>
  <c r="G800" i="6"/>
  <c r="AC800" i="6"/>
  <c r="G801" i="6"/>
  <c r="AC801" i="6"/>
  <c r="G802" i="6"/>
  <c r="AC802" i="6"/>
  <c r="G803" i="6"/>
  <c r="AC803" i="6"/>
  <c r="G804" i="6"/>
  <c r="AC804" i="6"/>
  <c r="G805" i="6"/>
  <c r="AC805" i="6"/>
  <c r="G806" i="6"/>
  <c r="AC806" i="6"/>
  <c r="G807" i="6"/>
  <c r="AC807" i="6"/>
  <c r="G808" i="6"/>
  <c r="AC808" i="6"/>
  <c r="G809" i="6"/>
  <c r="AC809" i="6"/>
  <c r="G810" i="6"/>
  <c r="AC810" i="6"/>
  <c r="G811" i="6"/>
  <c r="AC811" i="6"/>
  <c r="G812" i="6"/>
  <c r="AC812" i="6"/>
  <c r="G813" i="6"/>
  <c r="AC813" i="6"/>
  <c r="G814" i="6"/>
  <c r="AC814" i="6"/>
  <c r="G815" i="6"/>
  <c r="AC815" i="6"/>
  <c r="G816" i="6"/>
  <c r="AC816" i="6"/>
  <c r="G817" i="6"/>
  <c r="AC817" i="6"/>
  <c r="G818" i="6"/>
  <c r="AC818" i="6"/>
  <c r="G819" i="6"/>
  <c r="AC819" i="6"/>
  <c r="G820" i="6"/>
  <c r="AC820" i="6"/>
  <c r="G821" i="6"/>
  <c r="AC821" i="6"/>
  <c r="G822" i="6"/>
  <c r="AC822" i="6"/>
  <c r="G823" i="6"/>
  <c r="AC823" i="6"/>
  <c r="G824" i="6"/>
  <c r="AC824" i="6"/>
  <c r="G825" i="6"/>
  <c r="AC825" i="6"/>
  <c r="G826" i="6"/>
  <c r="AC826" i="6"/>
  <c r="G827" i="6"/>
  <c r="AC827" i="6"/>
  <c r="G828" i="6"/>
  <c r="AC828" i="6"/>
  <c r="G829" i="6"/>
  <c r="AC829" i="6"/>
  <c r="G830" i="6"/>
  <c r="AC830" i="6"/>
  <c r="G831" i="6"/>
  <c r="AC831" i="6"/>
  <c r="G832" i="6"/>
  <c r="AC832" i="6"/>
  <c r="G833" i="6"/>
  <c r="AC833" i="6"/>
  <c r="G834" i="6"/>
  <c r="AC834" i="6"/>
  <c r="G835" i="6"/>
  <c r="AC835" i="6"/>
  <c r="G836" i="6"/>
  <c r="AC836" i="6"/>
  <c r="G837" i="6"/>
  <c r="AC837" i="6"/>
  <c r="G838" i="6"/>
  <c r="AC838" i="6"/>
  <c r="G839" i="6"/>
  <c r="AC839" i="6"/>
  <c r="G840" i="6"/>
  <c r="AC840" i="6"/>
  <c r="G841" i="6"/>
  <c r="AC841" i="6"/>
  <c r="G842" i="6"/>
  <c r="AC842" i="6"/>
  <c r="G843" i="6"/>
  <c r="AC843" i="6"/>
  <c r="G844" i="6"/>
  <c r="AC844" i="6"/>
  <c r="G845" i="6"/>
  <c r="AC845" i="6"/>
  <c r="G846" i="6"/>
  <c r="AC846" i="6"/>
  <c r="G847" i="6"/>
  <c r="AC847" i="6"/>
  <c r="G848" i="6"/>
  <c r="AC848" i="6"/>
  <c r="G849" i="6"/>
  <c r="AC849" i="6"/>
  <c r="G850" i="6"/>
  <c r="AC850" i="6"/>
  <c r="G851" i="6"/>
  <c r="AC851" i="6"/>
  <c r="G852" i="6"/>
  <c r="AC852" i="6"/>
  <c r="G853" i="6"/>
  <c r="AC853" i="6"/>
  <c r="G854" i="6"/>
  <c r="AC854" i="6"/>
  <c r="G855" i="6"/>
  <c r="AC855" i="6"/>
  <c r="G856" i="6"/>
  <c r="AC856" i="6"/>
  <c r="G857" i="6"/>
  <c r="AC857" i="6"/>
  <c r="G858" i="6"/>
  <c r="AC858" i="6"/>
  <c r="G859" i="6"/>
  <c r="AC859" i="6"/>
  <c r="G860" i="6"/>
  <c r="AC860" i="6"/>
  <c r="G861" i="6"/>
  <c r="AC861" i="6"/>
  <c r="G862" i="6"/>
  <c r="AC862" i="6"/>
  <c r="G863" i="6"/>
  <c r="AC863" i="6"/>
  <c r="G864" i="6"/>
  <c r="AC864" i="6"/>
  <c r="G865" i="6"/>
  <c r="AC865" i="6"/>
  <c r="G866" i="6"/>
  <c r="AC866" i="6"/>
  <c r="G867" i="6"/>
  <c r="AC867" i="6"/>
  <c r="G868" i="6"/>
  <c r="AC868" i="6"/>
  <c r="G869" i="6"/>
  <c r="AC869" i="6"/>
  <c r="G870" i="6"/>
  <c r="AC870" i="6"/>
  <c r="G871" i="6"/>
  <c r="AC871" i="6"/>
  <c r="G872" i="6"/>
  <c r="AC872" i="6"/>
  <c r="G873" i="6"/>
  <c r="AC873" i="6"/>
  <c r="G874" i="6"/>
  <c r="AC874" i="6"/>
  <c r="G875" i="6"/>
  <c r="AC875" i="6"/>
  <c r="G876" i="6"/>
  <c r="AC876" i="6"/>
  <c r="G877" i="6"/>
  <c r="AC877" i="6"/>
  <c r="G878" i="6"/>
  <c r="AC878" i="6"/>
  <c r="G879" i="6"/>
  <c r="AC879" i="6"/>
  <c r="G880" i="6"/>
  <c r="AC880" i="6"/>
  <c r="G881" i="6"/>
  <c r="AC881" i="6"/>
  <c r="G882" i="6"/>
  <c r="AC882" i="6"/>
  <c r="G883" i="6"/>
  <c r="AC883" i="6"/>
  <c r="G884" i="6"/>
  <c r="AC884" i="6"/>
  <c r="G885" i="6"/>
  <c r="AC885" i="6"/>
  <c r="G886" i="6"/>
  <c r="AC886" i="6"/>
  <c r="G887" i="6"/>
  <c r="AC887" i="6"/>
  <c r="G888" i="6"/>
  <c r="AC888" i="6"/>
  <c r="G889" i="6"/>
  <c r="AC889" i="6"/>
  <c r="G890" i="6"/>
  <c r="AC890" i="6"/>
  <c r="G891" i="6"/>
  <c r="AC891" i="6"/>
  <c r="G892" i="6"/>
  <c r="AC892" i="6"/>
  <c r="G893" i="6"/>
  <c r="AC893" i="6"/>
  <c r="G894" i="6"/>
  <c r="AC894" i="6"/>
  <c r="G895" i="6"/>
  <c r="AC895" i="6"/>
  <c r="G896" i="6"/>
  <c r="AC896" i="6"/>
  <c r="G897" i="6"/>
  <c r="AC897" i="6"/>
  <c r="G898" i="6"/>
  <c r="AC898" i="6"/>
  <c r="G899" i="6"/>
  <c r="AC899" i="6"/>
  <c r="G900" i="6"/>
  <c r="AC900" i="6"/>
  <c r="G901" i="6"/>
  <c r="AC901" i="6"/>
  <c r="G902" i="6"/>
  <c r="AC902" i="6"/>
  <c r="G903" i="6"/>
  <c r="AC903" i="6"/>
  <c r="G904" i="6"/>
  <c r="AC904" i="6"/>
  <c r="G905" i="6"/>
  <c r="AC905" i="6"/>
  <c r="G906" i="6"/>
  <c r="AC906" i="6"/>
  <c r="G907" i="6"/>
  <c r="AC907" i="6"/>
  <c r="G908" i="6"/>
  <c r="AC908" i="6"/>
  <c r="G909" i="6"/>
  <c r="AC909" i="6"/>
  <c r="G910" i="6"/>
  <c r="AC910" i="6"/>
  <c r="G911" i="6"/>
  <c r="AC911" i="6"/>
  <c r="G912" i="6"/>
  <c r="AC912" i="6"/>
  <c r="G913" i="6"/>
  <c r="AC913" i="6"/>
  <c r="G914" i="6"/>
  <c r="AC914" i="6"/>
  <c r="G915" i="6"/>
  <c r="AC915" i="6"/>
  <c r="G916" i="6"/>
  <c r="AC916" i="6"/>
  <c r="G917" i="6"/>
  <c r="AC917" i="6"/>
  <c r="G918" i="6"/>
  <c r="AC918" i="6"/>
  <c r="G919" i="6"/>
  <c r="AC919" i="6"/>
  <c r="G920" i="6"/>
  <c r="AC920" i="6"/>
  <c r="G921" i="6"/>
  <c r="AC921" i="6"/>
  <c r="G922" i="6"/>
  <c r="AC922" i="6"/>
  <c r="G923" i="6"/>
  <c r="AC923" i="6"/>
  <c r="G924" i="6"/>
  <c r="AC924" i="6"/>
  <c r="G925" i="6"/>
  <c r="AC925" i="6"/>
  <c r="G926" i="6"/>
  <c r="AC926" i="6"/>
  <c r="G927" i="6"/>
  <c r="AC927" i="6"/>
  <c r="G928" i="6"/>
  <c r="AC928" i="6"/>
  <c r="G929" i="6"/>
  <c r="AC929" i="6"/>
  <c r="G930" i="6"/>
  <c r="AC930" i="6"/>
  <c r="G931" i="6"/>
  <c r="AC931" i="6"/>
  <c r="G932" i="6"/>
  <c r="AC932" i="6"/>
  <c r="G933" i="6"/>
  <c r="AC933" i="6"/>
  <c r="G934" i="6"/>
  <c r="AC934" i="6"/>
  <c r="G935" i="6"/>
  <c r="AC935" i="6"/>
  <c r="G936" i="6"/>
  <c r="AC936" i="6"/>
  <c r="G937" i="6"/>
  <c r="AC937" i="6"/>
  <c r="G938" i="6"/>
  <c r="AC938" i="6"/>
  <c r="G939" i="6"/>
  <c r="AC939" i="6"/>
  <c r="G940" i="6"/>
  <c r="AC940" i="6"/>
  <c r="G941" i="6"/>
  <c r="AC941" i="6"/>
  <c r="G942" i="6"/>
  <c r="AC942" i="6"/>
  <c r="G943" i="6"/>
  <c r="AC943" i="6"/>
  <c r="G944" i="6"/>
  <c r="AC944" i="6"/>
  <c r="G945" i="6"/>
  <c r="AC945" i="6"/>
  <c r="G946" i="6"/>
  <c r="AC946" i="6"/>
  <c r="G947" i="6"/>
  <c r="AC947" i="6"/>
  <c r="G948" i="6"/>
  <c r="AC948" i="6"/>
  <c r="G949" i="6"/>
  <c r="AC949" i="6"/>
  <c r="G950" i="6"/>
  <c r="AC950" i="6"/>
  <c r="G951" i="6"/>
  <c r="AC951" i="6"/>
  <c r="G952" i="6"/>
  <c r="AC952" i="6"/>
  <c r="G953" i="6"/>
  <c r="AC953" i="6"/>
  <c r="G954" i="6"/>
  <c r="AC954" i="6"/>
  <c r="G955" i="6"/>
  <c r="AC955" i="6"/>
  <c r="G956" i="6"/>
  <c r="AC956" i="6"/>
  <c r="G957" i="6"/>
  <c r="AC957" i="6"/>
  <c r="G958" i="6"/>
  <c r="AC958" i="6"/>
  <c r="G959" i="6"/>
  <c r="AC959" i="6"/>
  <c r="G960" i="6"/>
  <c r="AC960" i="6"/>
  <c r="G961" i="6"/>
  <c r="AC961" i="6"/>
  <c r="G962" i="6"/>
  <c r="AC962" i="6"/>
  <c r="G963" i="6"/>
  <c r="AC963" i="6"/>
  <c r="G964" i="6"/>
  <c r="AC964" i="6"/>
  <c r="G965" i="6"/>
  <c r="AC965" i="6"/>
  <c r="G966" i="6"/>
  <c r="AC966" i="6"/>
  <c r="G967" i="6"/>
  <c r="AC967" i="6"/>
  <c r="G968" i="6"/>
  <c r="AC968" i="6"/>
  <c r="G969" i="6"/>
  <c r="AC969" i="6"/>
  <c r="G970" i="6"/>
  <c r="AC970" i="6"/>
  <c r="G971" i="6"/>
  <c r="AC971" i="6"/>
  <c r="G972" i="6"/>
  <c r="AC972" i="6"/>
  <c r="G973" i="6"/>
  <c r="AC973" i="6"/>
  <c r="G974" i="6"/>
  <c r="AC974" i="6"/>
  <c r="G975" i="6"/>
  <c r="AC975" i="6"/>
  <c r="G976" i="6"/>
  <c r="AC976" i="6"/>
  <c r="G977" i="6"/>
  <c r="AC977" i="6"/>
  <c r="G978" i="6"/>
  <c r="AC978" i="6"/>
  <c r="G979" i="6"/>
  <c r="AC979" i="6"/>
  <c r="G980" i="6"/>
  <c r="AC980" i="6"/>
  <c r="G981" i="6"/>
  <c r="AC981" i="6"/>
  <c r="G982" i="6"/>
  <c r="AC982" i="6"/>
  <c r="G983" i="6"/>
  <c r="AC983" i="6"/>
  <c r="G984" i="6"/>
  <c r="AC984" i="6"/>
  <c r="G985" i="6"/>
  <c r="AC985" i="6"/>
  <c r="G986" i="6"/>
  <c r="AC986" i="6"/>
  <c r="G987" i="6"/>
  <c r="AC987" i="6"/>
  <c r="G988" i="6"/>
  <c r="AC988" i="6"/>
  <c r="G989" i="6"/>
  <c r="AC989" i="6"/>
  <c r="G990" i="6"/>
  <c r="AC990" i="6"/>
  <c r="G991" i="6"/>
  <c r="AC991" i="6"/>
  <c r="G992" i="6"/>
  <c r="AC992" i="6"/>
  <c r="G993" i="6"/>
  <c r="AC993" i="6"/>
  <c r="G994" i="6"/>
  <c r="AC994" i="6"/>
  <c r="G995" i="6"/>
  <c r="AC995" i="6"/>
  <c r="G996" i="6"/>
  <c r="AC996" i="6"/>
  <c r="G997" i="6"/>
  <c r="AC997" i="6"/>
  <c r="G998" i="6"/>
  <c r="AC998" i="6"/>
  <c r="G999" i="6"/>
  <c r="AC999" i="6"/>
  <c r="G1000" i="6"/>
  <c r="AC1000" i="6"/>
  <c r="G1001" i="6"/>
  <c r="AC1001" i="6"/>
  <c r="W4" i="6"/>
  <c r="W5" i="6"/>
  <c r="W6" i="6"/>
  <c r="W7" i="6"/>
  <c r="W8" i="6"/>
  <c r="W9" i="6"/>
  <c r="W10" i="6"/>
  <c r="W11" i="6"/>
  <c r="W12" i="6"/>
  <c r="W13" i="6"/>
  <c r="W14" i="6"/>
  <c r="W15" i="6"/>
  <c r="W16" i="6"/>
  <c r="W17" i="6"/>
  <c r="W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119" i="6"/>
  <c r="W120" i="6"/>
  <c r="W121" i="6"/>
  <c r="W122" i="6"/>
  <c r="W123" i="6"/>
  <c r="W124" i="6"/>
  <c r="W125" i="6"/>
  <c r="W126" i="6"/>
  <c r="W127" i="6"/>
  <c r="W128" i="6"/>
  <c r="W129" i="6"/>
  <c r="W130" i="6"/>
  <c r="W131" i="6"/>
  <c r="W132" i="6"/>
  <c r="W133" i="6"/>
  <c r="W134" i="6"/>
  <c r="W135" i="6"/>
  <c r="W136" i="6"/>
  <c r="W137" i="6"/>
  <c r="W138" i="6"/>
  <c r="W139" i="6"/>
  <c r="W140" i="6"/>
  <c r="W141" i="6"/>
  <c r="W142" i="6"/>
  <c r="W143" i="6"/>
  <c r="W144" i="6"/>
  <c r="W145" i="6"/>
  <c r="W146" i="6"/>
  <c r="W147" i="6"/>
  <c r="W148" i="6"/>
  <c r="W149" i="6"/>
  <c r="W150" i="6"/>
  <c r="W151" i="6"/>
  <c r="W152" i="6"/>
  <c r="W153" i="6"/>
  <c r="W154" i="6"/>
  <c r="W155" i="6"/>
  <c r="W156" i="6"/>
  <c r="W157" i="6"/>
  <c r="W158" i="6"/>
  <c r="W159" i="6"/>
  <c r="W160" i="6"/>
  <c r="W161" i="6"/>
  <c r="W162" i="6"/>
  <c r="W163" i="6"/>
  <c r="W164" i="6"/>
  <c r="W165" i="6"/>
  <c r="W166" i="6"/>
  <c r="W167" i="6"/>
  <c r="W168" i="6"/>
  <c r="W169" i="6"/>
  <c r="W170" i="6"/>
  <c r="W171" i="6"/>
  <c r="W172" i="6"/>
  <c r="W173" i="6"/>
  <c r="W174" i="6"/>
  <c r="W175" i="6"/>
  <c r="W176" i="6"/>
  <c r="W177" i="6"/>
  <c r="W178" i="6"/>
  <c r="W179" i="6"/>
  <c r="W180" i="6"/>
  <c r="W181" i="6"/>
  <c r="W182" i="6"/>
  <c r="W183" i="6"/>
  <c r="W184" i="6"/>
  <c r="W185" i="6"/>
  <c r="W186" i="6"/>
  <c r="W187" i="6"/>
  <c r="W188" i="6"/>
  <c r="W189" i="6"/>
  <c r="W190" i="6"/>
  <c r="W191" i="6"/>
  <c r="W192" i="6"/>
  <c r="W193" i="6"/>
  <c r="W194" i="6"/>
  <c r="W195" i="6"/>
  <c r="W196" i="6"/>
  <c r="W197" i="6"/>
  <c r="W198" i="6"/>
  <c r="W199" i="6"/>
  <c r="W200" i="6"/>
  <c r="W201" i="6"/>
  <c r="W202" i="6"/>
  <c r="W203" i="6"/>
  <c r="W204" i="6"/>
  <c r="W205" i="6"/>
  <c r="W206" i="6"/>
  <c r="W207" i="6"/>
  <c r="W208" i="6"/>
  <c r="W209" i="6"/>
  <c r="W210" i="6"/>
  <c r="W211" i="6"/>
  <c r="W212" i="6"/>
  <c r="W213" i="6"/>
  <c r="W214" i="6"/>
  <c r="W215" i="6"/>
  <c r="W216" i="6"/>
  <c r="W217" i="6"/>
  <c r="W218" i="6"/>
  <c r="W219" i="6"/>
  <c r="W220" i="6"/>
  <c r="W221" i="6"/>
  <c r="W222" i="6"/>
  <c r="W223" i="6"/>
  <c r="W224" i="6"/>
  <c r="W225" i="6"/>
  <c r="W226" i="6"/>
  <c r="W227" i="6"/>
  <c r="W228" i="6"/>
  <c r="W229" i="6"/>
  <c r="W230" i="6"/>
  <c r="W231" i="6"/>
  <c r="W232" i="6"/>
  <c r="W233" i="6"/>
  <c r="W234" i="6"/>
  <c r="W235" i="6"/>
  <c r="W236" i="6"/>
  <c r="W237" i="6"/>
  <c r="W238" i="6"/>
  <c r="W239" i="6"/>
  <c r="W240" i="6"/>
  <c r="W241" i="6"/>
  <c r="W242" i="6"/>
  <c r="W243" i="6"/>
  <c r="W244" i="6"/>
  <c r="W245" i="6"/>
  <c r="W246" i="6"/>
  <c r="W247" i="6"/>
  <c r="W248" i="6"/>
  <c r="W249" i="6"/>
  <c r="W250" i="6"/>
  <c r="W251" i="6"/>
  <c r="W252" i="6"/>
  <c r="W253" i="6"/>
  <c r="W254" i="6"/>
  <c r="W255" i="6"/>
  <c r="W256" i="6"/>
  <c r="W257" i="6"/>
  <c r="W258" i="6"/>
  <c r="W259" i="6"/>
  <c r="W260" i="6"/>
  <c r="W261" i="6"/>
  <c r="W262" i="6"/>
  <c r="W263" i="6"/>
  <c r="W264" i="6"/>
  <c r="W265" i="6"/>
  <c r="W266" i="6"/>
  <c r="W267" i="6"/>
  <c r="W268" i="6"/>
  <c r="W269" i="6"/>
  <c r="W270" i="6"/>
  <c r="W271" i="6"/>
  <c r="W272" i="6"/>
  <c r="W273" i="6"/>
  <c r="W274" i="6"/>
  <c r="W275" i="6"/>
  <c r="W276" i="6"/>
  <c r="W277" i="6"/>
  <c r="W278" i="6"/>
  <c r="W279" i="6"/>
  <c r="W280" i="6"/>
  <c r="W281" i="6"/>
  <c r="W282" i="6"/>
  <c r="W283" i="6"/>
  <c r="W284" i="6"/>
  <c r="W285" i="6"/>
  <c r="W286" i="6"/>
  <c r="W287" i="6"/>
  <c r="W288" i="6"/>
  <c r="W289" i="6"/>
  <c r="W290" i="6"/>
  <c r="W291" i="6"/>
  <c r="W292" i="6"/>
  <c r="W293" i="6"/>
  <c r="W294" i="6"/>
  <c r="W295" i="6"/>
  <c r="W296" i="6"/>
  <c r="W297" i="6"/>
  <c r="W298" i="6"/>
  <c r="W299" i="6"/>
  <c r="W300" i="6"/>
  <c r="W301" i="6"/>
  <c r="W302" i="6"/>
  <c r="W303" i="6"/>
  <c r="W304" i="6"/>
  <c r="W305" i="6"/>
  <c r="W306" i="6"/>
  <c r="W307" i="6"/>
  <c r="W308" i="6"/>
  <c r="W309" i="6"/>
  <c r="W310" i="6"/>
  <c r="W311" i="6"/>
  <c r="W312" i="6"/>
  <c r="W313" i="6"/>
  <c r="W314" i="6"/>
  <c r="W315" i="6"/>
  <c r="W316" i="6"/>
  <c r="W317" i="6"/>
  <c r="W318" i="6"/>
  <c r="W319" i="6"/>
  <c r="W320" i="6"/>
  <c r="W321" i="6"/>
  <c r="W322" i="6"/>
  <c r="W323" i="6"/>
  <c r="W324" i="6"/>
  <c r="W325" i="6"/>
  <c r="W326" i="6"/>
  <c r="W327" i="6"/>
  <c r="W328" i="6"/>
  <c r="W329" i="6"/>
  <c r="W330" i="6"/>
  <c r="W331" i="6"/>
  <c r="W332" i="6"/>
  <c r="W333" i="6"/>
  <c r="W334" i="6"/>
  <c r="W335" i="6"/>
  <c r="W336" i="6"/>
  <c r="W337" i="6"/>
  <c r="W338" i="6"/>
  <c r="W339" i="6"/>
  <c r="W340" i="6"/>
  <c r="W341" i="6"/>
  <c r="W342" i="6"/>
  <c r="W343" i="6"/>
  <c r="W344" i="6"/>
  <c r="W345" i="6"/>
  <c r="W346" i="6"/>
  <c r="W347" i="6"/>
  <c r="W348" i="6"/>
  <c r="W349" i="6"/>
  <c r="W350" i="6"/>
  <c r="W351" i="6"/>
  <c r="W352" i="6"/>
  <c r="W353" i="6"/>
  <c r="W354" i="6"/>
  <c r="W355" i="6"/>
  <c r="W356" i="6"/>
  <c r="W357" i="6"/>
  <c r="W358" i="6"/>
  <c r="W359" i="6"/>
  <c r="W360" i="6"/>
  <c r="W361" i="6"/>
  <c r="W362" i="6"/>
  <c r="W363" i="6"/>
  <c r="W364" i="6"/>
  <c r="W365" i="6"/>
  <c r="W366" i="6"/>
  <c r="W367" i="6"/>
  <c r="W368" i="6"/>
  <c r="W369" i="6"/>
  <c r="W370" i="6"/>
  <c r="W371" i="6"/>
  <c r="W372" i="6"/>
  <c r="W373" i="6"/>
  <c r="W374" i="6"/>
  <c r="W375" i="6"/>
  <c r="W376" i="6"/>
  <c r="W377" i="6"/>
  <c r="W378" i="6"/>
  <c r="W379" i="6"/>
  <c r="W380" i="6"/>
  <c r="W381" i="6"/>
  <c r="W382" i="6"/>
  <c r="W383" i="6"/>
  <c r="W384" i="6"/>
  <c r="W385" i="6"/>
  <c r="W386" i="6"/>
  <c r="W387" i="6"/>
  <c r="W388" i="6"/>
  <c r="W389" i="6"/>
  <c r="W390" i="6"/>
  <c r="W391" i="6"/>
  <c r="W392" i="6"/>
  <c r="W393" i="6"/>
  <c r="W394" i="6"/>
  <c r="W395" i="6"/>
  <c r="W396" i="6"/>
  <c r="W397" i="6"/>
  <c r="W398" i="6"/>
  <c r="W399" i="6"/>
  <c r="W400" i="6"/>
  <c r="W401" i="6"/>
  <c r="W402" i="6"/>
  <c r="W403" i="6"/>
  <c r="W404" i="6"/>
  <c r="W405" i="6"/>
  <c r="W406" i="6"/>
  <c r="W407" i="6"/>
  <c r="W408" i="6"/>
  <c r="W409" i="6"/>
  <c r="W410" i="6"/>
  <c r="W411" i="6"/>
  <c r="W412" i="6"/>
  <c r="W413" i="6"/>
  <c r="W414" i="6"/>
  <c r="W415" i="6"/>
  <c r="W416" i="6"/>
  <c r="W417" i="6"/>
  <c r="W418" i="6"/>
  <c r="W419" i="6"/>
  <c r="W420" i="6"/>
  <c r="W421" i="6"/>
  <c r="W422" i="6"/>
  <c r="W423" i="6"/>
  <c r="W424" i="6"/>
  <c r="W425" i="6"/>
  <c r="W426" i="6"/>
  <c r="W427" i="6"/>
  <c r="W428" i="6"/>
  <c r="W429" i="6"/>
  <c r="W430" i="6"/>
  <c r="W431" i="6"/>
  <c r="W432" i="6"/>
  <c r="W433" i="6"/>
  <c r="W434" i="6"/>
  <c r="W435" i="6"/>
  <c r="W436" i="6"/>
  <c r="W437" i="6"/>
  <c r="W438" i="6"/>
  <c r="W439" i="6"/>
  <c r="W440" i="6"/>
  <c r="W441" i="6"/>
  <c r="W442" i="6"/>
  <c r="W443" i="6"/>
  <c r="W444" i="6"/>
  <c r="W445" i="6"/>
  <c r="W446" i="6"/>
  <c r="W447" i="6"/>
  <c r="W448" i="6"/>
  <c r="W449" i="6"/>
  <c r="W450" i="6"/>
  <c r="W451" i="6"/>
  <c r="W452" i="6"/>
  <c r="W453" i="6"/>
  <c r="W454" i="6"/>
  <c r="W455" i="6"/>
  <c r="W456" i="6"/>
  <c r="W457" i="6"/>
  <c r="W458" i="6"/>
  <c r="W459" i="6"/>
  <c r="W460" i="6"/>
  <c r="W461" i="6"/>
  <c r="W462" i="6"/>
  <c r="W463" i="6"/>
  <c r="W464" i="6"/>
  <c r="W465" i="6"/>
  <c r="W466" i="6"/>
  <c r="W467" i="6"/>
  <c r="W468" i="6"/>
  <c r="W469" i="6"/>
  <c r="W470" i="6"/>
  <c r="W471" i="6"/>
  <c r="W472" i="6"/>
  <c r="W473" i="6"/>
  <c r="W474" i="6"/>
  <c r="W475" i="6"/>
  <c r="W476" i="6"/>
  <c r="W477" i="6"/>
  <c r="W478" i="6"/>
  <c r="W479" i="6"/>
  <c r="W480" i="6"/>
  <c r="W481" i="6"/>
  <c r="W482" i="6"/>
  <c r="W483" i="6"/>
  <c r="W484" i="6"/>
  <c r="W485" i="6"/>
  <c r="W486" i="6"/>
  <c r="W487" i="6"/>
  <c r="W488" i="6"/>
  <c r="W489" i="6"/>
  <c r="W490" i="6"/>
  <c r="W491" i="6"/>
  <c r="W492" i="6"/>
  <c r="W493" i="6"/>
  <c r="W494" i="6"/>
  <c r="W495" i="6"/>
  <c r="W496" i="6"/>
  <c r="W497" i="6"/>
  <c r="W498" i="6"/>
  <c r="W499" i="6"/>
  <c r="W500" i="6"/>
  <c r="W501" i="6"/>
  <c r="W502" i="6"/>
  <c r="W503" i="6"/>
  <c r="W504" i="6"/>
  <c r="W505" i="6"/>
  <c r="W506" i="6"/>
  <c r="W507" i="6"/>
  <c r="W508" i="6"/>
  <c r="W509" i="6"/>
  <c r="W510" i="6"/>
  <c r="W511" i="6"/>
  <c r="W512" i="6"/>
  <c r="W513" i="6"/>
  <c r="W514" i="6"/>
  <c r="W515" i="6"/>
  <c r="W516" i="6"/>
  <c r="W517" i="6"/>
  <c r="W518" i="6"/>
  <c r="W519" i="6"/>
  <c r="W520" i="6"/>
  <c r="W521" i="6"/>
  <c r="W522" i="6"/>
  <c r="W523" i="6"/>
  <c r="W524" i="6"/>
  <c r="W525" i="6"/>
  <c r="W526" i="6"/>
  <c r="W527" i="6"/>
  <c r="W528" i="6"/>
  <c r="W529" i="6"/>
  <c r="W530" i="6"/>
  <c r="W531" i="6"/>
  <c r="W532" i="6"/>
  <c r="W533" i="6"/>
  <c r="W534" i="6"/>
  <c r="W535" i="6"/>
  <c r="W536" i="6"/>
  <c r="W537" i="6"/>
  <c r="W538" i="6"/>
  <c r="W539" i="6"/>
  <c r="W540" i="6"/>
  <c r="W541" i="6"/>
  <c r="W542" i="6"/>
  <c r="W543" i="6"/>
  <c r="W544" i="6"/>
  <c r="W545" i="6"/>
  <c r="W546" i="6"/>
  <c r="W547" i="6"/>
  <c r="W548" i="6"/>
  <c r="W549" i="6"/>
  <c r="W550" i="6"/>
  <c r="W551" i="6"/>
  <c r="W552" i="6"/>
  <c r="W553" i="6"/>
  <c r="W554" i="6"/>
  <c r="W555" i="6"/>
  <c r="W556" i="6"/>
  <c r="W557" i="6"/>
  <c r="W558" i="6"/>
  <c r="W559" i="6"/>
  <c r="W560" i="6"/>
  <c r="W561" i="6"/>
  <c r="W562" i="6"/>
  <c r="W563" i="6"/>
  <c r="W564" i="6"/>
  <c r="W565" i="6"/>
  <c r="W566" i="6"/>
  <c r="W567" i="6"/>
  <c r="W568" i="6"/>
  <c r="W569" i="6"/>
  <c r="W570" i="6"/>
  <c r="W571" i="6"/>
  <c r="W572" i="6"/>
  <c r="W573" i="6"/>
  <c r="W574" i="6"/>
  <c r="W575" i="6"/>
  <c r="W576" i="6"/>
  <c r="W577" i="6"/>
  <c r="W578" i="6"/>
  <c r="W579" i="6"/>
  <c r="W580" i="6"/>
  <c r="W581" i="6"/>
  <c r="W582" i="6"/>
  <c r="W583" i="6"/>
  <c r="W584" i="6"/>
  <c r="W585" i="6"/>
  <c r="W586" i="6"/>
  <c r="W587" i="6"/>
  <c r="W588" i="6"/>
  <c r="W589" i="6"/>
  <c r="W590" i="6"/>
  <c r="W591" i="6"/>
  <c r="W592" i="6"/>
  <c r="W593" i="6"/>
  <c r="W594" i="6"/>
  <c r="W595" i="6"/>
  <c r="W596" i="6"/>
  <c r="W597" i="6"/>
  <c r="W598" i="6"/>
  <c r="W599" i="6"/>
  <c r="W600" i="6"/>
  <c r="W601" i="6"/>
  <c r="W602" i="6"/>
  <c r="W603" i="6"/>
  <c r="W604" i="6"/>
  <c r="W605" i="6"/>
  <c r="W606" i="6"/>
  <c r="W607" i="6"/>
  <c r="W608" i="6"/>
  <c r="W609" i="6"/>
  <c r="W610" i="6"/>
  <c r="W611" i="6"/>
  <c r="W612" i="6"/>
  <c r="W613" i="6"/>
  <c r="W614" i="6"/>
  <c r="W615" i="6"/>
  <c r="W616" i="6"/>
  <c r="W617" i="6"/>
  <c r="W618" i="6"/>
  <c r="W619" i="6"/>
  <c r="W620" i="6"/>
  <c r="W621" i="6"/>
  <c r="W622" i="6"/>
  <c r="W623" i="6"/>
  <c r="W624" i="6"/>
  <c r="W625" i="6"/>
  <c r="W626" i="6"/>
  <c r="W627" i="6"/>
  <c r="W628" i="6"/>
  <c r="W629" i="6"/>
  <c r="W630" i="6"/>
  <c r="W631" i="6"/>
  <c r="W632" i="6"/>
  <c r="W633" i="6"/>
  <c r="W634" i="6"/>
  <c r="W635" i="6"/>
  <c r="W636" i="6"/>
  <c r="W637" i="6"/>
  <c r="W638" i="6"/>
  <c r="W639" i="6"/>
  <c r="W640" i="6"/>
  <c r="W641" i="6"/>
  <c r="W642" i="6"/>
  <c r="W643" i="6"/>
  <c r="W644" i="6"/>
  <c r="W645" i="6"/>
  <c r="W646" i="6"/>
  <c r="W647" i="6"/>
  <c r="W648" i="6"/>
  <c r="W649" i="6"/>
  <c r="W650" i="6"/>
  <c r="W651" i="6"/>
  <c r="W652" i="6"/>
  <c r="W653" i="6"/>
  <c r="W654" i="6"/>
  <c r="W655" i="6"/>
  <c r="W656" i="6"/>
  <c r="W657" i="6"/>
  <c r="W658" i="6"/>
  <c r="W659" i="6"/>
  <c r="W660" i="6"/>
  <c r="W661" i="6"/>
  <c r="W662" i="6"/>
  <c r="W663" i="6"/>
  <c r="W664" i="6"/>
  <c r="W665" i="6"/>
  <c r="W666" i="6"/>
  <c r="W667" i="6"/>
  <c r="W668" i="6"/>
  <c r="W669" i="6"/>
  <c r="W670" i="6"/>
  <c r="W671" i="6"/>
  <c r="W672" i="6"/>
  <c r="W673" i="6"/>
  <c r="W674" i="6"/>
  <c r="W675" i="6"/>
  <c r="W676" i="6"/>
  <c r="W677" i="6"/>
  <c r="W678" i="6"/>
  <c r="W679" i="6"/>
  <c r="W680" i="6"/>
  <c r="W681" i="6"/>
  <c r="W682" i="6"/>
  <c r="W683" i="6"/>
  <c r="W684" i="6"/>
  <c r="W685" i="6"/>
  <c r="W686" i="6"/>
  <c r="W687" i="6"/>
  <c r="W688" i="6"/>
  <c r="W689" i="6"/>
  <c r="W690" i="6"/>
  <c r="W691" i="6"/>
  <c r="W692" i="6"/>
  <c r="W693" i="6"/>
  <c r="W694" i="6"/>
  <c r="W695" i="6"/>
  <c r="W696" i="6"/>
  <c r="W697" i="6"/>
  <c r="W698" i="6"/>
  <c r="W699" i="6"/>
  <c r="W700" i="6"/>
  <c r="W701" i="6"/>
  <c r="W702" i="6"/>
  <c r="W703" i="6"/>
  <c r="W704" i="6"/>
  <c r="W705" i="6"/>
  <c r="W706" i="6"/>
  <c r="W707" i="6"/>
  <c r="W708" i="6"/>
  <c r="W709" i="6"/>
  <c r="W710" i="6"/>
  <c r="W711" i="6"/>
  <c r="W712" i="6"/>
  <c r="W713" i="6"/>
  <c r="W714" i="6"/>
  <c r="W715" i="6"/>
  <c r="W716" i="6"/>
  <c r="W717" i="6"/>
  <c r="W718" i="6"/>
  <c r="W719" i="6"/>
  <c r="W720" i="6"/>
  <c r="W721" i="6"/>
  <c r="W722" i="6"/>
  <c r="W723" i="6"/>
  <c r="W724" i="6"/>
  <c r="W725" i="6"/>
  <c r="W726" i="6"/>
  <c r="W727" i="6"/>
  <c r="W728" i="6"/>
  <c r="W729" i="6"/>
  <c r="W730" i="6"/>
  <c r="W731" i="6"/>
  <c r="W732" i="6"/>
  <c r="W733" i="6"/>
  <c r="W734" i="6"/>
  <c r="W735" i="6"/>
  <c r="W736" i="6"/>
  <c r="W737" i="6"/>
  <c r="W738" i="6"/>
  <c r="W739" i="6"/>
  <c r="W740" i="6"/>
  <c r="W741" i="6"/>
  <c r="W742" i="6"/>
  <c r="W743" i="6"/>
  <c r="W744" i="6"/>
  <c r="W745" i="6"/>
  <c r="W746" i="6"/>
  <c r="W747" i="6"/>
  <c r="W748" i="6"/>
  <c r="W749" i="6"/>
  <c r="W750" i="6"/>
  <c r="W751" i="6"/>
  <c r="W752" i="6"/>
  <c r="W753" i="6"/>
  <c r="W754" i="6"/>
  <c r="W755" i="6"/>
  <c r="W756" i="6"/>
  <c r="W757" i="6"/>
  <c r="W758" i="6"/>
  <c r="W759" i="6"/>
  <c r="W760" i="6"/>
  <c r="W761" i="6"/>
  <c r="W762" i="6"/>
  <c r="W763" i="6"/>
  <c r="W764" i="6"/>
  <c r="W765" i="6"/>
  <c r="W766" i="6"/>
  <c r="W767" i="6"/>
  <c r="W768" i="6"/>
  <c r="W769" i="6"/>
  <c r="W770" i="6"/>
  <c r="W771" i="6"/>
  <c r="W772" i="6"/>
  <c r="W773" i="6"/>
  <c r="W774" i="6"/>
  <c r="W775" i="6"/>
  <c r="W776" i="6"/>
  <c r="W777" i="6"/>
  <c r="W778" i="6"/>
  <c r="W779" i="6"/>
  <c r="W780" i="6"/>
  <c r="W781" i="6"/>
  <c r="W782" i="6"/>
  <c r="W783" i="6"/>
  <c r="W784" i="6"/>
  <c r="W785" i="6"/>
  <c r="W786" i="6"/>
  <c r="W787" i="6"/>
  <c r="W788" i="6"/>
  <c r="W789" i="6"/>
  <c r="W790" i="6"/>
  <c r="W791" i="6"/>
  <c r="W792" i="6"/>
  <c r="W793" i="6"/>
  <c r="W794" i="6"/>
  <c r="W795" i="6"/>
  <c r="W796" i="6"/>
  <c r="W797" i="6"/>
  <c r="W798" i="6"/>
  <c r="W799" i="6"/>
  <c r="W800" i="6"/>
  <c r="W801" i="6"/>
  <c r="W802" i="6"/>
  <c r="W803" i="6"/>
  <c r="W804" i="6"/>
  <c r="W805" i="6"/>
  <c r="W806" i="6"/>
  <c r="W807" i="6"/>
  <c r="W808" i="6"/>
  <c r="W809" i="6"/>
  <c r="W810" i="6"/>
  <c r="W811" i="6"/>
  <c r="W812" i="6"/>
  <c r="W813" i="6"/>
  <c r="W814" i="6"/>
  <c r="W815" i="6"/>
  <c r="W816" i="6"/>
  <c r="W817" i="6"/>
  <c r="W818" i="6"/>
  <c r="W819" i="6"/>
  <c r="W820" i="6"/>
  <c r="W821" i="6"/>
  <c r="W822" i="6"/>
  <c r="W823" i="6"/>
  <c r="W824" i="6"/>
  <c r="W825" i="6"/>
  <c r="W826" i="6"/>
  <c r="W827" i="6"/>
  <c r="W828" i="6"/>
  <c r="W829" i="6"/>
  <c r="W830" i="6"/>
  <c r="W831" i="6"/>
  <c r="W832" i="6"/>
  <c r="W833" i="6"/>
  <c r="W834" i="6"/>
  <c r="W835" i="6"/>
  <c r="W836" i="6"/>
  <c r="W837" i="6"/>
  <c r="W838" i="6"/>
  <c r="W839" i="6"/>
  <c r="W840" i="6"/>
  <c r="W841" i="6"/>
  <c r="W842" i="6"/>
  <c r="W843" i="6"/>
  <c r="W844" i="6"/>
  <c r="W845" i="6"/>
  <c r="W846" i="6"/>
  <c r="W847" i="6"/>
  <c r="W848" i="6"/>
  <c r="W849" i="6"/>
  <c r="W850" i="6"/>
  <c r="W851" i="6"/>
  <c r="W852" i="6"/>
  <c r="W853" i="6"/>
  <c r="W854" i="6"/>
  <c r="W855" i="6"/>
  <c r="W856" i="6"/>
  <c r="W857" i="6"/>
  <c r="W858" i="6"/>
  <c r="W859" i="6"/>
  <c r="W860" i="6"/>
  <c r="W861" i="6"/>
  <c r="W862" i="6"/>
  <c r="W863" i="6"/>
  <c r="W864" i="6"/>
  <c r="W865" i="6"/>
  <c r="W866" i="6"/>
  <c r="W867" i="6"/>
  <c r="W868" i="6"/>
  <c r="W869" i="6"/>
  <c r="W870" i="6"/>
  <c r="W871" i="6"/>
  <c r="W872" i="6"/>
  <c r="W873" i="6"/>
  <c r="W874" i="6"/>
  <c r="W875" i="6"/>
  <c r="W876" i="6"/>
  <c r="W877" i="6"/>
  <c r="W878" i="6"/>
  <c r="W879" i="6"/>
  <c r="W880" i="6"/>
  <c r="W881" i="6"/>
  <c r="W882" i="6"/>
  <c r="W883" i="6"/>
  <c r="W884" i="6"/>
  <c r="W885" i="6"/>
  <c r="W886" i="6"/>
  <c r="W887" i="6"/>
  <c r="W888" i="6"/>
  <c r="W889" i="6"/>
  <c r="W890" i="6"/>
  <c r="W891" i="6"/>
  <c r="W892" i="6"/>
  <c r="W893" i="6"/>
  <c r="W894" i="6"/>
  <c r="W895" i="6"/>
  <c r="W896" i="6"/>
  <c r="W897" i="6"/>
  <c r="W898" i="6"/>
  <c r="W899" i="6"/>
  <c r="W900" i="6"/>
  <c r="W901" i="6"/>
  <c r="W902" i="6"/>
  <c r="W903" i="6"/>
  <c r="W904" i="6"/>
  <c r="W905" i="6"/>
  <c r="W906" i="6"/>
  <c r="W907" i="6"/>
  <c r="W908" i="6"/>
  <c r="W909" i="6"/>
  <c r="W910" i="6"/>
  <c r="W911" i="6"/>
  <c r="W912" i="6"/>
  <c r="W913" i="6"/>
  <c r="W914" i="6"/>
  <c r="W915" i="6"/>
  <c r="W916" i="6"/>
  <c r="W917" i="6"/>
  <c r="W918" i="6"/>
  <c r="W919" i="6"/>
  <c r="W920" i="6"/>
  <c r="W921" i="6"/>
  <c r="W922" i="6"/>
  <c r="W923" i="6"/>
  <c r="W924" i="6"/>
  <c r="W925" i="6"/>
  <c r="W926" i="6"/>
  <c r="W927" i="6"/>
  <c r="W928" i="6"/>
  <c r="W929" i="6"/>
  <c r="W930" i="6"/>
  <c r="W931" i="6"/>
  <c r="W932" i="6"/>
  <c r="W933" i="6"/>
  <c r="W934" i="6"/>
  <c r="W935" i="6"/>
  <c r="W936" i="6"/>
  <c r="W937" i="6"/>
  <c r="W938" i="6"/>
  <c r="W939" i="6"/>
  <c r="W940" i="6"/>
  <c r="W941" i="6"/>
  <c r="W942" i="6"/>
  <c r="W943" i="6"/>
  <c r="W944" i="6"/>
  <c r="W945" i="6"/>
  <c r="W946" i="6"/>
  <c r="W947" i="6"/>
  <c r="W948" i="6"/>
  <c r="W949" i="6"/>
  <c r="W950" i="6"/>
  <c r="W951" i="6"/>
  <c r="W952" i="6"/>
  <c r="W953" i="6"/>
  <c r="W954" i="6"/>
  <c r="W955" i="6"/>
  <c r="W956" i="6"/>
  <c r="W957" i="6"/>
  <c r="W958" i="6"/>
  <c r="W959" i="6"/>
  <c r="W960" i="6"/>
  <c r="W961" i="6"/>
  <c r="W962" i="6"/>
  <c r="W963" i="6"/>
  <c r="W964" i="6"/>
  <c r="W965" i="6"/>
  <c r="W966" i="6"/>
  <c r="W967" i="6"/>
  <c r="W968" i="6"/>
  <c r="W969" i="6"/>
  <c r="W970" i="6"/>
  <c r="W971" i="6"/>
  <c r="W972" i="6"/>
  <c r="W973" i="6"/>
  <c r="W974" i="6"/>
  <c r="W975" i="6"/>
  <c r="W976" i="6"/>
  <c r="W977" i="6"/>
  <c r="W978" i="6"/>
  <c r="W979" i="6"/>
  <c r="W980" i="6"/>
  <c r="W981" i="6"/>
  <c r="W982" i="6"/>
  <c r="W983" i="6"/>
  <c r="W984" i="6"/>
  <c r="W985" i="6"/>
  <c r="W986" i="6"/>
  <c r="W987" i="6"/>
  <c r="W988" i="6"/>
  <c r="W989" i="6"/>
  <c r="W990" i="6"/>
  <c r="W991" i="6"/>
  <c r="W992" i="6"/>
  <c r="W993" i="6"/>
  <c r="W994" i="6"/>
  <c r="W995" i="6"/>
  <c r="W996" i="6"/>
  <c r="W997" i="6"/>
  <c r="W998" i="6"/>
  <c r="W999" i="6"/>
  <c r="W1000" i="6"/>
  <c r="W1001" i="6"/>
  <c r="W3" i="6"/>
  <c r="W2" i="6"/>
  <c r="V3" i="6"/>
  <c r="V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0"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0" i="6"/>
  <c r="V341" i="6"/>
  <c r="V342" i="6"/>
  <c r="V343" i="6"/>
  <c r="V344" i="6"/>
  <c r="V345" i="6"/>
  <c r="V346" i="6"/>
  <c r="V347" i="6"/>
  <c r="V348" i="6"/>
  <c r="V349" i="6"/>
  <c r="V350" i="6"/>
  <c r="V351" i="6"/>
  <c r="V352" i="6"/>
  <c r="V353" i="6"/>
  <c r="V354" i="6"/>
  <c r="V355" i="6"/>
  <c r="V356" i="6"/>
  <c r="V357" i="6"/>
  <c r="V358" i="6"/>
  <c r="V359" i="6"/>
  <c r="V360" i="6"/>
  <c r="V361" i="6"/>
  <c r="V362" i="6"/>
  <c r="V363" i="6"/>
  <c r="V364" i="6"/>
  <c r="V365" i="6"/>
  <c r="V366" i="6"/>
  <c r="V367" i="6"/>
  <c r="V368" i="6"/>
  <c r="V369" i="6"/>
  <c r="V370" i="6"/>
  <c r="V371" i="6"/>
  <c r="V372" i="6"/>
  <c r="V373" i="6"/>
  <c r="V374" i="6"/>
  <c r="V375" i="6"/>
  <c r="V376" i="6"/>
  <c r="V377" i="6"/>
  <c r="V378" i="6"/>
  <c r="V379" i="6"/>
  <c r="V380" i="6"/>
  <c r="V381" i="6"/>
  <c r="V382" i="6"/>
  <c r="V383" i="6"/>
  <c r="V384" i="6"/>
  <c r="V385" i="6"/>
  <c r="V386" i="6"/>
  <c r="V387" i="6"/>
  <c r="V388" i="6"/>
  <c r="V389" i="6"/>
  <c r="V390" i="6"/>
  <c r="V391" i="6"/>
  <c r="V392" i="6"/>
  <c r="V393" i="6"/>
  <c r="V394" i="6"/>
  <c r="V395" i="6"/>
  <c r="V396" i="6"/>
  <c r="V397" i="6"/>
  <c r="V398" i="6"/>
  <c r="V399" i="6"/>
  <c r="V400" i="6"/>
  <c r="V401" i="6"/>
  <c r="V402" i="6"/>
  <c r="V403" i="6"/>
  <c r="V404" i="6"/>
  <c r="V405" i="6"/>
  <c r="V406" i="6"/>
  <c r="V407" i="6"/>
  <c r="V408" i="6"/>
  <c r="V409" i="6"/>
  <c r="V410" i="6"/>
  <c r="V411" i="6"/>
  <c r="V412" i="6"/>
  <c r="V413" i="6"/>
  <c r="V414" i="6"/>
  <c r="V415" i="6"/>
  <c r="V416" i="6"/>
  <c r="V417" i="6"/>
  <c r="V418" i="6"/>
  <c r="V419" i="6"/>
  <c r="V420" i="6"/>
  <c r="V421" i="6"/>
  <c r="V422" i="6"/>
  <c r="V423" i="6"/>
  <c r="V424" i="6"/>
  <c r="V425" i="6"/>
  <c r="V426" i="6"/>
  <c r="V427" i="6"/>
  <c r="V428" i="6"/>
  <c r="V429" i="6"/>
  <c r="V430" i="6"/>
  <c r="V431" i="6"/>
  <c r="V432" i="6"/>
  <c r="V433" i="6"/>
  <c r="V434" i="6"/>
  <c r="V435" i="6"/>
  <c r="V436" i="6"/>
  <c r="V437" i="6"/>
  <c r="V438" i="6"/>
  <c r="V439" i="6"/>
  <c r="V440" i="6"/>
  <c r="V441" i="6"/>
  <c r="V442" i="6"/>
  <c r="V443" i="6"/>
  <c r="V444" i="6"/>
  <c r="V445" i="6"/>
  <c r="V446" i="6"/>
  <c r="V447" i="6"/>
  <c r="V448" i="6"/>
  <c r="V449" i="6"/>
  <c r="V450" i="6"/>
  <c r="V451" i="6"/>
  <c r="V452" i="6"/>
  <c r="V453" i="6"/>
  <c r="V454" i="6"/>
  <c r="V455" i="6"/>
  <c r="V456" i="6"/>
  <c r="V457" i="6"/>
  <c r="V458" i="6"/>
  <c r="V459" i="6"/>
  <c r="V460" i="6"/>
  <c r="V461" i="6"/>
  <c r="V462" i="6"/>
  <c r="V463" i="6"/>
  <c r="V464" i="6"/>
  <c r="V465" i="6"/>
  <c r="V466" i="6"/>
  <c r="V467" i="6"/>
  <c r="V468" i="6"/>
  <c r="V469" i="6"/>
  <c r="V470" i="6"/>
  <c r="V471" i="6"/>
  <c r="V472" i="6"/>
  <c r="V473" i="6"/>
  <c r="V474" i="6"/>
  <c r="V475" i="6"/>
  <c r="V476" i="6"/>
  <c r="V477" i="6"/>
  <c r="V478" i="6"/>
  <c r="V479" i="6"/>
  <c r="V480" i="6"/>
  <c r="V481" i="6"/>
  <c r="V482" i="6"/>
  <c r="V483" i="6"/>
  <c r="V484" i="6"/>
  <c r="V485" i="6"/>
  <c r="V486" i="6"/>
  <c r="V487" i="6"/>
  <c r="V488" i="6"/>
  <c r="V489" i="6"/>
  <c r="V490" i="6"/>
  <c r="V491" i="6"/>
  <c r="V492" i="6"/>
  <c r="V493" i="6"/>
  <c r="V494" i="6"/>
  <c r="V495" i="6"/>
  <c r="V496" i="6"/>
  <c r="V497" i="6"/>
  <c r="V498" i="6"/>
  <c r="V499" i="6"/>
  <c r="V500" i="6"/>
  <c r="V501" i="6"/>
  <c r="V502" i="6"/>
  <c r="V503" i="6"/>
  <c r="V504" i="6"/>
  <c r="V505" i="6"/>
  <c r="V506" i="6"/>
  <c r="V507" i="6"/>
  <c r="V508" i="6"/>
  <c r="V509" i="6"/>
  <c r="V510" i="6"/>
  <c r="V511" i="6"/>
  <c r="V512" i="6"/>
  <c r="V513" i="6"/>
  <c r="V514" i="6"/>
  <c r="V515" i="6"/>
  <c r="V516" i="6"/>
  <c r="V517" i="6"/>
  <c r="V518" i="6"/>
  <c r="V519" i="6"/>
  <c r="V520" i="6"/>
  <c r="V521" i="6"/>
  <c r="V522" i="6"/>
  <c r="V523" i="6"/>
  <c r="V524" i="6"/>
  <c r="V525" i="6"/>
  <c r="V526" i="6"/>
  <c r="V527" i="6"/>
  <c r="V528" i="6"/>
  <c r="V529" i="6"/>
  <c r="V530" i="6"/>
  <c r="V531" i="6"/>
  <c r="V532" i="6"/>
  <c r="V533" i="6"/>
  <c r="V534" i="6"/>
  <c r="V535" i="6"/>
  <c r="V536" i="6"/>
  <c r="V537" i="6"/>
  <c r="V538" i="6"/>
  <c r="V539" i="6"/>
  <c r="V540" i="6"/>
  <c r="V541" i="6"/>
  <c r="V542" i="6"/>
  <c r="V543" i="6"/>
  <c r="V544" i="6"/>
  <c r="V545" i="6"/>
  <c r="V546" i="6"/>
  <c r="V547" i="6"/>
  <c r="V548" i="6"/>
  <c r="V549" i="6"/>
  <c r="V550" i="6"/>
  <c r="V551" i="6"/>
  <c r="V552" i="6"/>
  <c r="V553" i="6"/>
  <c r="V554" i="6"/>
  <c r="V555" i="6"/>
  <c r="V556" i="6"/>
  <c r="V557" i="6"/>
  <c r="V558" i="6"/>
  <c r="V559" i="6"/>
  <c r="V560" i="6"/>
  <c r="V561" i="6"/>
  <c r="V562" i="6"/>
  <c r="V563" i="6"/>
  <c r="V564" i="6"/>
  <c r="V565" i="6"/>
  <c r="V566" i="6"/>
  <c r="V567" i="6"/>
  <c r="V568" i="6"/>
  <c r="V569" i="6"/>
  <c r="V570" i="6"/>
  <c r="V571" i="6"/>
  <c r="V572" i="6"/>
  <c r="V573" i="6"/>
  <c r="V574" i="6"/>
  <c r="V575" i="6"/>
  <c r="V576" i="6"/>
  <c r="V577" i="6"/>
  <c r="V578" i="6"/>
  <c r="V579" i="6"/>
  <c r="V580" i="6"/>
  <c r="V581" i="6"/>
  <c r="V582" i="6"/>
  <c r="V583" i="6"/>
  <c r="V584" i="6"/>
  <c r="V585" i="6"/>
  <c r="V586" i="6"/>
  <c r="V587" i="6"/>
  <c r="V588" i="6"/>
  <c r="V589" i="6"/>
  <c r="V590" i="6"/>
  <c r="V591" i="6"/>
  <c r="V592" i="6"/>
  <c r="V593" i="6"/>
  <c r="V594" i="6"/>
  <c r="V595" i="6"/>
  <c r="V596" i="6"/>
  <c r="V597" i="6"/>
  <c r="V598" i="6"/>
  <c r="V599" i="6"/>
  <c r="V600" i="6"/>
  <c r="V601" i="6"/>
  <c r="V602" i="6"/>
  <c r="V603" i="6"/>
  <c r="V604" i="6"/>
  <c r="V605" i="6"/>
  <c r="V606" i="6"/>
  <c r="V607" i="6"/>
  <c r="V608" i="6"/>
  <c r="V609" i="6"/>
  <c r="V610" i="6"/>
  <c r="V611" i="6"/>
  <c r="V612" i="6"/>
  <c r="V613" i="6"/>
  <c r="V614" i="6"/>
  <c r="V615" i="6"/>
  <c r="V616" i="6"/>
  <c r="V617" i="6"/>
  <c r="V618" i="6"/>
  <c r="V619" i="6"/>
  <c r="V620" i="6"/>
  <c r="V621" i="6"/>
  <c r="V622" i="6"/>
  <c r="V623" i="6"/>
  <c r="V624" i="6"/>
  <c r="V625" i="6"/>
  <c r="V626" i="6"/>
  <c r="V627" i="6"/>
  <c r="V628" i="6"/>
  <c r="V629" i="6"/>
  <c r="V630" i="6"/>
  <c r="V631" i="6"/>
  <c r="V632" i="6"/>
  <c r="V633" i="6"/>
  <c r="V634" i="6"/>
  <c r="V635" i="6"/>
  <c r="V636" i="6"/>
  <c r="V637" i="6"/>
  <c r="V638" i="6"/>
  <c r="V639" i="6"/>
  <c r="V640" i="6"/>
  <c r="V641" i="6"/>
  <c r="V642" i="6"/>
  <c r="V643" i="6"/>
  <c r="V644" i="6"/>
  <c r="V645" i="6"/>
  <c r="V646" i="6"/>
  <c r="V647" i="6"/>
  <c r="V648" i="6"/>
  <c r="V649" i="6"/>
  <c r="V650" i="6"/>
  <c r="V651" i="6"/>
  <c r="V652" i="6"/>
  <c r="V653" i="6"/>
  <c r="V654" i="6"/>
  <c r="V655" i="6"/>
  <c r="V656" i="6"/>
  <c r="V657" i="6"/>
  <c r="V658" i="6"/>
  <c r="V659" i="6"/>
  <c r="V660" i="6"/>
  <c r="V661" i="6"/>
  <c r="V662" i="6"/>
  <c r="V663" i="6"/>
  <c r="V664" i="6"/>
  <c r="V665" i="6"/>
  <c r="V666" i="6"/>
  <c r="V667" i="6"/>
  <c r="V668" i="6"/>
  <c r="V669" i="6"/>
  <c r="V670" i="6"/>
  <c r="V671" i="6"/>
  <c r="V672" i="6"/>
  <c r="V673" i="6"/>
  <c r="V674" i="6"/>
  <c r="V675" i="6"/>
  <c r="V676" i="6"/>
  <c r="V677" i="6"/>
  <c r="V678" i="6"/>
  <c r="V679" i="6"/>
  <c r="V680" i="6"/>
  <c r="V681" i="6"/>
  <c r="V682" i="6"/>
  <c r="V683" i="6"/>
  <c r="V684" i="6"/>
  <c r="V685" i="6"/>
  <c r="V686" i="6"/>
  <c r="V687" i="6"/>
  <c r="V688" i="6"/>
  <c r="V689" i="6"/>
  <c r="V690" i="6"/>
  <c r="V691" i="6"/>
  <c r="V692" i="6"/>
  <c r="V693" i="6"/>
  <c r="V694" i="6"/>
  <c r="V695" i="6"/>
  <c r="V696" i="6"/>
  <c r="V697" i="6"/>
  <c r="V698" i="6"/>
  <c r="V699" i="6"/>
  <c r="V700" i="6"/>
  <c r="V701" i="6"/>
  <c r="V702" i="6"/>
  <c r="V703" i="6"/>
  <c r="V704" i="6"/>
  <c r="V705" i="6"/>
  <c r="V706" i="6"/>
  <c r="V707" i="6"/>
  <c r="V708" i="6"/>
  <c r="V709" i="6"/>
  <c r="V710" i="6"/>
  <c r="V711" i="6"/>
  <c r="V712" i="6"/>
  <c r="V713" i="6"/>
  <c r="V714" i="6"/>
  <c r="V715" i="6"/>
  <c r="V716" i="6"/>
  <c r="V717" i="6"/>
  <c r="V718" i="6"/>
  <c r="V719" i="6"/>
  <c r="V720" i="6"/>
  <c r="V721" i="6"/>
  <c r="V722" i="6"/>
  <c r="V723" i="6"/>
  <c r="V724" i="6"/>
  <c r="V725" i="6"/>
  <c r="V726" i="6"/>
  <c r="V727" i="6"/>
  <c r="V728" i="6"/>
  <c r="V729" i="6"/>
  <c r="V730" i="6"/>
  <c r="V731" i="6"/>
  <c r="V732" i="6"/>
  <c r="V733" i="6"/>
  <c r="V734" i="6"/>
  <c r="V735" i="6"/>
  <c r="V736" i="6"/>
  <c r="V737" i="6"/>
  <c r="V738" i="6"/>
  <c r="V739" i="6"/>
  <c r="V740" i="6"/>
  <c r="V741" i="6"/>
  <c r="V742" i="6"/>
  <c r="V743" i="6"/>
  <c r="V744" i="6"/>
  <c r="V745" i="6"/>
  <c r="V746" i="6"/>
  <c r="V747" i="6"/>
  <c r="V748" i="6"/>
  <c r="V749" i="6"/>
  <c r="V750" i="6"/>
  <c r="V751" i="6"/>
  <c r="V752" i="6"/>
  <c r="V753" i="6"/>
  <c r="V754" i="6"/>
  <c r="V755" i="6"/>
  <c r="V756" i="6"/>
  <c r="V757" i="6"/>
  <c r="V758" i="6"/>
  <c r="V759" i="6"/>
  <c r="V760" i="6"/>
  <c r="V761" i="6"/>
  <c r="V762" i="6"/>
  <c r="V763" i="6"/>
  <c r="V764" i="6"/>
  <c r="V765" i="6"/>
  <c r="V766" i="6"/>
  <c r="V767" i="6"/>
  <c r="V768" i="6"/>
  <c r="V769" i="6"/>
  <c r="V770" i="6"/>
  <c r="V771" i="6"/>
  <c r="V772" i="6"/>
  <c r="V773" i="6"/>
  <c r="V774" i="6"/>
  <c r="V775" i="6"/>
  <c r="V776" i="6"/>
  <c r="V777" i="6"/>
  <c r="V778" i="6"/>
  <c r="V779" i="6"/>
  <c r="V780" i="6"/>
  <c r="V781" i="6"/>
  <c r="V782" i="6"/>
  <c r="V783" i="6"/>
  <c r="V784" i="6"/>
  <c r="V785" i="6"/>
  <c r="V786" i="6"/>
  <c r="V787" i="6"/>
  <c r="V788" i="6"/>
  <c r="V789" i="6"/>
  <c r="V790" i="6"/>
  <c r="V791" i="6"/>
  <c r="V792" i="6"/>
  <c r="V793" i="6"/>
  <c r="V794" i="6"/>
  <c r="V795" i="6"/>
  <c r="V796" i="6"/>
  <c r="V797" i="6"/>
  <c r="V798" i="6"/>
  <c r="V799" i="6"/>
  <c r="V800" i="6"/>
  <c r="V801" i="6"/>
  <c r="V802" i="6"/>
  <c r="V803" i="6"/>
  <c r="V804" i="6"/>
  <c r="V805" i="6"/>
  <c r="V806" i="6"/>
  <c r="V807" i="6"/>
  <c r="V808" i="6"/>
  <c r="V809" i="6"/>
  <c r="V810" i="6"/>
  <c r="V811" i="6"/>
  <c r="V812" i="6"/>
  <c r="V813" i="6"/>
  <c r="V814" i="6"/>
  <c r="V815" i="6"/>
  <c r="V816" i="6"/>
  <c r="V817" i="6"/>
  <c r="V818" i="6"/>
  <c r="V819" i="6"/>
  <c r="V820" i="6"/>
  <c r="V821" i="6"/>
  <c r="V822" i="6"/>
  <c r="V823" i="6"/>
  <c r="V824" i="6"/>
  <c r="V825" i="6"/>
  <c r="V826" i="6"/>
  <c r="V827" i="6"/>
  <c r="V828" i="6"/>
  <c r="V829" i="6"/>
  <c r="V830" i="6"/>
  <c r="V831" i="6"/>
  <c r="V832" i="6"/>
  <c r="V833" i="6"/>
  <c r="V834" i="6"/>
  <c r="V835" i="6"/>
  <c r="V836" i="6"/>
  <c r="V837" i="6"/>
  <c r="V838" i="6"/>
  <c r="V839" i="6"/>
  <c r="V840" i="6"/>
  <c r="V841" i="6"/>
  <c r="V842" i="6"/>
  <c r="V843" i="6"/>
  <c r="V844" i="6"/>
  <c r="V845" i="6"/>
  <c r="V846" i="6"/>
  <c r="V847" i="6"/>
  <c r="V848" i="6"/>
  <c r="V849" i="6"/>
  <c r="V850" i="6"/>
  <c r="V851" i="6"/>
  <c r="V852" i="6"/>
  <c r="V853" i="6"/>
  <c r="V854" i="6"/>
  <c r="V855" i="6"/>
  <c r="V856" i="6"/>
  <c r="V857" i="6"/>
  <c r="V858" i="6"/>
  <c r="V859" i="6"/>
  <c r="V860" i="6"/>
  <c r="V861" i="6"/>
  <c r="V862" i="6"/>
  <c r="V863" i="6"/>
  <c r="V864" i="6"/>
  <c r="V865" i="6"/>
  <c r="V866" i="6"/>
  <c r="V867" i="6"/>
  <c r="V868" i="6"/>
  <c r="V869" i="6"/>
  <c r="V870" i="6"/>
  <c r="V871" i="6"/>
  <c r="V872" i="6"/>
  <c r="V873" i="6"/>
  <c r="V874" i="6"/>
  <c r="V875" i="6"/>
  <c r="V876" i="6"/>
  <c r="V877" i="6"/>
  <c r="V878" i="6"/>
  <c r="V879" i="6"/>
  <c r="V880" i="6"/>
  <c r="V881" i="6"/>
  <c r="V882" i="6"/>
  <c r="V883" i="6"/>
  <c r="V884" i="6"/>
  <c r="V885" i="6"/>
  <c r="V886" i="6"/>
  <c r="V887" i="6"/>
  <c r="V888" i="6"/>
  <c r="V889" i="6"/>
  <c r="V890" i="6"/>
  <c r="V891" i="6"/>
  <c r="V892" i="6"/>
  <c r="V893" i="6"/>
  <c r="V894" i="6"/>
  <c r="V895" i="6"/>
  <c r="V896" i="6"/>
  <c r="V897" i="6"/>
  <c r="V898" i="6"/>
  <c r="V899" i="6"/>
  <c r="V900" i="6"/>
  <c r="V901" i="6"/>
  <c r="V902" i="6"/>
  <c r="V903" i="6"/>
  <c r="V904" i="6"/>
  <c r="V905" i="6"/>
  <c r="V906" i="6"/>
  <c r="V907" i="6"/>
  <c r="V908" i="6"/>
  <c r="V909" i="6"/>
  <c r="V910" i="6"/>
  <c r="V911" i="6"/>
  <c r="V912" i="6"/>
  <c r="V913" i="6"/>
  <c r="V914" i="6"/>
  <c r="V915" i="6"/>
  <c r="V916" i="6"/>
  <c r="V917" i="6"/>
  <c r="V918" i="6"/>
  <c r="V919" i="6"/>
  <c r="V920" i="6"/>
  <c r="V921" i="6"/>
  <c r="V922" i="6"/>
  <c r="V923" i="6"/>
  <c r="V924" i="6"/>
  <c r="V925" i="6"/>
  <c r="V926" i="6"/>
  <c r="V927" i="6"/>
  <c r="V928" i="6"/>
  <c r="V929" i="6"/>
  <c r="V930" i="6"/>
  <c r="V931" i="6"/>
  <c r="V932" i="6"/>
  <c r="V933" i="6"/>
  <c r="V934" i="6"/>
  <c r="V935" i="6"/>
  <c r="V936" i="6"/>
  <c r="V937" i="6"/>
  <c r="V938" i="6"/>
  <c r="V939" i="6"/>
  <c r="V940" i="6"/>
  <c r="V941" i="6"/>
  <c r="V942" i="6"/>
  <c r="V943" i="6"/>
  <c r="V944" i="6"/>
  <c r="V945" i="6"/>
  <c r="V946" i="6"/>
  <c r="V947" i="6"/>
  <c r="V948" i="6"/>
  <c r="V949" i="6"/>
  <c r="V950" i="6"/>
  <c r="V951" i="6"/>
  <c r="V952" i="6"/>
  <c r="V953" i="6"/>
  <c r="V954" i="6"/>
  <c r="V955" i="6"/>
  <c r="V956" i="6"/>
  <c r="V957" i="6"/>
  <c r="V958" i="6"/>
  <c r="V959" i="6"/>
  <c r="V960" i="6"/>
  <c r="V961" i="6"/>
  <c r="V962" i="6"/>
  <c r="V963" i="6"/>
  <c r="V964" i="6"/>
  <c r="V965" i="6"/>
  <c r="V966" i="6"/>
  <c r="V967" i="6"/>
  <c r="V968" i="6"/>
  <c r="V969" i="6"/>
  <c r="V970" i="6"/>
  <c r="V971" i="6"/>
  <c r="V972" i="6"/>
  <c r="V973" i="6"/>
  <c r="V974" i="6"/>
  <c r="V975" i="6"/>
  <c r="V976" i="6"/>
  <c r="V977" i="6"/>
  <c r="V978" i="6"/>
  <c r="V979" i="6"/>
  <c r="V980" i="6"/>
  <c r="V981" i="6"/>
  <c r="V982" i="6"/>
  <c r="V983" i="6"/>
  <c r="V984" i="6"/>
  <c r="V985" i="6"/>
  <c r="V986" i="6"/>
  <c r="V987" i="6"/>
  <c r="V988" i="6"/>
  <c r="V989" i="6"/>
  <c r="V990" i="6"/>
  <c r="V991" i="6"/>
  <c r="V992" i="6"/>
  <c r="V993" i="6"/>
  <c r="V994" i="6"/>
  <c r="V995" i="6"/>
  <c r="V996" i="6"/>
  <c r="V997" i="6"/>
  <c r="V998" i="6"/>
  <c r="V999" i="6"/>
  <c r="V1000" i="6"/>
  <c r="V1001" i="6"/>
  <c r="V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1001" i="6"/>
  <c r="D2" i="6"/>
  <c r="AF15" i="6"/>
  <c r="AA3" i="6"/>
  <c r="AB3" i="6"/>
  <c r="AA4" i="6"/>
  <c r="AB4" i="6"/>
  <c r="AA5" i="6"/>
  <c r="AB5" i="6"/>
  <c r="AA6" i="6"/>
  <c r="AB6" i="6"/>
  <c r="AA7" i="6"/>
  <c r="AB7" i="6"/>
  <c r="AA8" i="6"/>
  <c r="AB8" i="6"/>
  <c r="AA9" i="6"/>
  <c r="AB9" i="6"/>
  <c r="AA10" i="6"/>
  <c r="AB10" i="6"/>
  <c r="AA11" i="6"/>
  <c r="AB11" i="6"/>
  <c r="AA12" i="6"/>
  <c r="AB12" i="6"/>
  <c r="AA13" i="6"/>
  <c r="AB13" i="6"/>
  <c r="AA14" i="6"/>
  <c r="AB14" i="6"/>
  <c r="AA15" i="6"/>
  <c r="AB15" i="6"/>
  <c r="AA16" i="6"/>
  <c r="AB16" i="6"/>
  <c r="AA17" i="6"/>
  <c r="AB17" i="6"/>
  <c r="AA18" i="6"/>
  <c r="AB18" i="6"/>
  <c r="AA19" i="6"/>
  <c r="AB19" i="6"/>
  <c r="AA20" i="6"/>
  <c r="AB20" i="6"/>
  <c r="AA21" i="6"/>
  <c r="AB21" i="6"/>
  <c r="AA22" i="6"/>
  <c r="AB22" i="6"/>
  <c r="AA23" i="6"/>
  <c r="AB23" i="6"/>
  <c r="AA24" i="6"/>
  <c r="AB24" i="6"/>
  <c r="AA25" i="6"/>
  <c r="AB25" i="6"/>
  <c r="AA26" i="6"/>
  <c r="AB26" i="6"/>
  <c r="AA27" i="6"/>
  <c r="AB27" i="6"/>
  <c r="AA28" i="6"/>
  <c r="AB28" i="6"/>
  <c r="AA29" i="6"/>
  <c r="AB29" i="6"/>
  <c r="AA30" i="6"/>
  <c r="AB30" i="6"/>
  <c r="AA31" i="6"/>
  <c r="AB31" i="6"/>
  <c r="AA32" i="6"/>
  <c r="AB32" i="6"/>
  <c r="AA33" i="6"/>
  <c r="AB33" i="6"/>
  <c r="AA34" i="6"/>
  <c r="AB34" i="6"/>
  <c r="AA35" i="6"/>
  <c r="AB35" i="6"/>
  <c r="AA36" i="6"/>
  <c r="AB36" i="6"/>
  <c r="AA37" i="6"/>
  <c r="AB37" i="6"/>
  <c r="AA38" i="6"/>
  <c r="AB38" i="6"/>
  <c r="AA39" i="6"/>
  <c r="AB39" i="6"/>
  <c r="AA40" i="6"/>
  <c r="AB40" i="6"/>
  <c r="AA41" i="6"/>
  <c r="AB41" i="6"/>
  <c r="AA42" i="6"/>
  <c r="AB42" i="6"/>
  <c r="AA43" i="6"/>
  <c r="AB43" i="6"/>
  <c r="AA44" i="6"/>
  <c r="AB44" i="6"/>
  <c r="AA45" i="6"/>
  <c r="AB45" i="6"/>
  <c r="AA46" i="6"/>
  <c r="AB46" i="6"/>
  <c r="AA47" i="6"/>
  <c r="AB47" i="6"/>
  <c r="AA48" i="6"/>
  <c r="AB48" i="6"/>
  <c r="AA49" i="6"/>
  <c r="AB49" i="6"/>
  <c r="AA50" i="6"/>
  <c r="AB50" i="6"/>
  <c r="AA51" i="6"/>
  <c r="AB51" i="6"/>
  <c r="AA52" i="6"/>
  <c r="AB52" i="6"/>
  <c r="AA53" i="6"/>
  <c r="AB53" i="6"/>
  <c r="AA54" i="6"/>
  <c r="AB54" i="6"/>
  <c r="AA55" i="6"/>
  <c r="AB55" i="6"/>
  <c r="AA56" i="6"/>
  <c r="AB56" i="6"/>
  <c r="AA57" i="6"/>
  <c r="AB57" i="6"/>
  <c r="AA58" i="6"/>
  <c r="AB58" i="6"/>
  <c r="AA59" i="6"/>
  <c r="AB59" i="6"/>
  <c r="AA60" i="6"/>
  <c r="AB60" i="6"/>
  <c r="AA61" i="6"/>
  <c r="AB61" i="6"/>
  <c r="AA62" i="6"/>
  <c r="AB62" i="6"/>
  <c r="AA63" i="6"/>
  <c r="AB63" i="6"/>
  <c r="AA64" i="6"/>
  <c r="AB64" i="6"/>
  <c r="AA65" i="6"/>
  <c r="AB65" i="6"/>
  <c r="AA66" i="6"/>
  <c r="AB66" i="6"/>
  <c r="AA67" i="6"/>
  <c r="AB67" i="6"/>
  <c r="AA68" i="6"/>
  <c r="AB68" i="6"/>
  <c r="AA69" i="6"/>
  <c r="AB69" i="6"/>
  <c r="AA70" i="6"/>
  <c r="AB70" i="6"/>
  <c r="AA71" i="6"/>
  <c r="AB71" i="6"/>
  <c r="AA72" i="6"/>
  <c r="AB72" i="6"/>
  <c r="AA73" i="6"/>
  <c r="AB73" i="6"/>
  <c r="AA74" i="6"/>
  <c r="AB74" i="6"/>
  <c r="AA75" i="6"/>
  <c r="AB75" i="6"/>
  <c r="AA76" i="6"/>
  <c r="AB76" i="6"/>
  <c r="AA77" i="6"/>
  <c r="AB77" i="6"/>
  <c r="AA78" i="6"/>
  <c r="AB78" i="6"/>
  <c r="AA79" i="6"/>
  <c r="AB79" i="6"/>
  <c r="AA80" i="6"/>
  <c r="AB80" i="6"/>
  <c r="AA81" i="6"/>
  <c r="AB81" i="6"/>
  <c r="AA82" i="6"/>
  <c r="AB82" i="6"/>
  <c r="AA83" i="6"/>
  <c r="AB83" i="6"/>
  <c r="AA84" i="6"/>
  <c r="AB84" i="6"/>
  <c r="AA85" i="6"/>
  <c r="AB85" i="6"/>
  <c r="AA86" i="6"/>
  <c r="AB86" i="6"/>
  <c r="AA87" i="6"/>
  <c r="AB87" i="6"/>
  <c r="AA88" i="6"/>
  <c r="AB88" i="6"/>
  <c r="AA89" i="6"/>
  <c r="AB89" i="6"/>
  <c r="AA90" i="6"/>
  <c r="AB90" i="6"/>
  <c r="AA91" i="6"/>
  <c r="AB91" i="6"/>
  <c r="AA92" i="6"/>
  <c r="AB92" i="6"/>
  <c r="AA93" i="6"/>
  <c r="AB93" i="6"/>
  <c r="AA94" i="6"/>
  <c r="AB94" i="6"/>
  <c r="AA95" i="6"/>
  <c r="AB95" i="6"/>
  <c r="AA96" i="6"/>
  <c r="AB96" i="6"/>
  <c r="AA97" i="6"/>
  <c r="AB97" i="6"/>
  <c r="AA98" i="6"/>
  <c r="AB98" i="6"/>
  <c r="AA99" i="6"/>
  <c r="AB99" i="6"/>
  <c r="AA100" i="6"/>
  <c r="AB100" i="6"/>
  <c r="AA101" i="6"/>
  <c r="AB101" i="6"/>
  <c r="AA102" i="6"/>
  <c r="AB102" i="6"/>
  <c r="AA103" i="6"/>
  <c r="AB103" i="6"/>
  <c r="AA104" i="6"/>
  <c r="AB104" i="6"/>
  <c r="AA105" i="6"/>
  <c r="AB105" i="6"/>
  <c r="AA106" i="6"/>
  <c r="AB106" i="6"/>
  <c r="AA107" i="6"/>
  <c r="AB107" i="6"/>
  <c r="AA108" i="6"/>
  <c r="AB108" i="6"/>
  <c r="AA109" i="6"/>
  <c r="AB109" i="6"/>
  <c r="AA110" i="6"/>
  <c r="AB110" i="6"/>
  <c r="AA111" i="6"/>
  <c r="AB111" i="6"/>
  <c r="AA112" i="6"/>
  <c r="AB112" i="6"/>
  <c r="AA113" i="6"/>
  <c r="AB113" i="6"/>
  <c r="AA114" i="6"/>
  <c r="AB114" i="6"/>
  <c r="AA115" i="6"/>
  <c r="AB115" i="6"/>
  <c r="AA116" i="6"/>
  <c r="AB116" i="6"/>
  <c r="AA117" i="6"/>
  <c r="AB117" i="6"/>
  <c r="AA118" i="6"/>
  <c r="AB118" i="6"/>
  <c r="AA119" i="6"/>
  <c r="AB119" i="6"/>
  <c r="AA120" i="6"/>
  <c r="AB120" i="6"/>
  <c r="AA121" i="6"/>
  <c r="AB121" i="6"/>
  <c r="AA122" i="6"/>
  <c r="AB122" i="6"/>
  <c r="AA123" i="6"/>
  <c r="AB123" i="6"/>
  <c r="AA124" i="6"/>
  <c r="AB124" i="6"/>
  <c r="AA125" i="6"/>
  <c r="AB125" i="6"/>
  <c r="AA126" i="6"/>
  <c r="AB126" i="6"/>
  <c r="AA127" i="6"/>
  <c r="AB127" i="6"/>
  <c r="AA128" i="6"/>
  <c r="AB128" i="6"/>
  <c r="AA129" i="6"/>
  <c r="AB129" i="6"/>
  <c r="AA130" i="6"/>
  <c r="AB130" i="6"/>
  <c r="AA131" i="6"/>
  <c r="AB131" i="6"/>
  <c r="AA132" i="6"/>
  <c r="AB132" i="6"/>
  <c r="AA133" i="6"/>
  <c r="AB133" i="6"/>
  <c r="AA134" i="6"/>
  <c r="AB134" i="6"/>
  <c r="AA135" i="6"/>
  <c r="AB135" i="6"/>
  <c r="AA136" i="6"/>
  <c r="AB136" i="6"/>
  <c r="AA137" i="6"/>
  <c r="AB137" i="6"/>
  <c r="AA138" i="6"/>
  <c r="AB138" i="6"/>
  <c r="AA139" i="6"/>
  <c r="AB139" i="6"/>
  <c r="AA140" i="6"/>
  <c r="AB140" i="6"/>
  <c r="AA141" i="6"/>
  <c r="AB141" i="6"/>
  <c r="AA142" i="6"/>
  <c r="AB142" i="6"/>
  <c r="AA143" i="6"/>
  <c r="AB143" i="6"/>
  <c r="AA144" i="6"/>
  <c r="AB144" i="6"/>
  <c r="AA145" i="6"/>
  <c r="AB145" i="6"/>
  <c r="AA146" i="6"/>
  <c r="AB146" i="6"/>
  <c r="AA147" i="6"/>
  <c r="AB147" i="6"/>
  <c r="AA148" i="6"/>
  <c r="AB148" i="6"/>
  <c r="AA149" i="6"/>
  <c r="AB149" i="6"/>
  <c r="AA150" i="6"/>
  <c r="AB150" i="6"/>
  <c r="AA151" i="6"/>
  <c r="AB151" i="6"/>
  <c r="AA152" i="6"/>
  <c r="AB152" i="6"/>
  <c r="AA153" i="6"/>
  <c r="AB153" i="6"/>
  <c r="AA154" i="6"/>
  <c r="AB154" i="6"/>
  <c r="AA155" i="6"/>
  <c r="AB155" i="6"/>
  <c r="AA156" i="6"/>
  <c r="AB156" i="6"/>
  <c r="AA157" i="6"/>
  <c r="AB157" i="6"/>
  <c r="AA158" i="6"/>
  <c r="AB158" i="6"/>
  <c r="AA159" i="6"/>
  <c r="AB159" i="6"/>
  <c r="AA160" i="6"/>
  <c r="AB160" i="6"/>
  <c r="AA161" i="6"/>
  <c r="AB161" i="6"/>
  <c r="AA162" i="6"/>
  <c r="AB162" i="6"/>
  <c r="AA163" i="6"/>
  <c r="AB163" i="6"/>
  <c r="AA164" i="6"/>
  <c r="AB164" i="6"/>
  <c r="AA165" i="6"/>
  <c r="AB165" i="6"/>
  <c r="AA166" i="6"/>
  <c r="AB166" i="6"/>
  <c r="AA167" i="6"/>
  <c r="AB167" i="6"/>
  <c r="AA168" i="6"/>
  <c r="AB168" i="6"/>
  <c r="AA169" i="6"/>
  <c r="AB169" i="6"/>
  <c r="AA170" i="6"/>
  <c r="AB170" i="6"/>
  <c r="AA171" i="6"/>
  <c r="AB171" i="6"/>
  <c r="AA172" i="6"/>
  <c r="AB172" i="6"/>
  <c r="AA173" i="6"/>
  <c r="AB173" i="6"/>
  <c r="AA174" i="6"/>
  <c r="AB174" i="6"/>
  <c r="AA175" i="6"/>
  <c r="AB175" i="6"/>
  <c r="AA176" i="6"/>
  <c r="AB176" i="6"/>
  <c r="AA177" i="6"/>
  <c r="AB177" i="6"/>
  <c r="AA178" i="6"/>
  <c r="AB178" i="6"/>
  <c r="AA179" i="6"/>
  <c r="AB179" i="6"/>
  <c r="AA180" i="6"/>
  <c r="AB180" i="6"/>
  <c r="AA181" i="6"/>
  <c r="AB181" i="6"/>
  <c r="AA182" i="6"/>
  <c r="AB182" i="6"/>
  <c r="AA183" i="6"/>
  <c r="AB183" i="6"/>
  <c r="AA184" i="6"/>
  <c r="AB184" i="6"/>
  <c r="AA185" i="6"/>
  <c r="AB185" i="6"/>
  <c r="AA186" i="6"/>
  <c r="AB186" i="6"/>
  <c r="AA187" i="6"/>
  <c r="AB187" i="6"/>
  <c r="AA188" i="6"/>
  <c r="AB188" i="6"/>
  <c r="AA189" i="6"/>
  <c r="AB189" i="6"/>
  <c r="AA190" i="6"/>
  <c r="AB190" i="6"/>
  <c r="AA191" i="6"/>
  <c r="AB191" i="6"/>
  <c r="AA192" i="6"/>
  <c r="AB192" i="6"/>
  <c r="AA193" i="6"/>
  <c r="AB193" i="6"/>
  <c r="AA194" i="6"/>
  <c r="AB194" i="6"/>
  <c r="AA195" i="6"/>
  <c r="AB195" i="6"/>
  <c r="AA196" i="6"/>
  <c r="AB196" i="6"/>
  <c r="AA197" i="6"/>
  <c r="AB197" i="6"/>
  <c r="AA198" i="6"/>
  <c r="AB198" i="6"/>
  <c r="AA199" i="6"/>
  <c r="AB199" i="6"/>
  <c r="AA200" i="6"/>
  <c r="AB200" i="6"/>
  <c r="AA201" i="6"/>
  <c r="AB201" i="6"/>
  <c r="AA202" i="6"/>
  <c r="AB202" i="6"/>
  <c r="AA203" i="6"/>
  <c r="AB203" i="6"/>
  <c r="AA204" i="6"/>
  <c r="AB204" i="6"/>
  <c r="AA205" i="6"/>
  <c r="AB205" i="6"/>
  <c r="AA206" i="6"/>
  <c r="AB206" i="6"/>
  <c r="AA207" i="6"/>
  <c r="AB207" i="6"/>
  <c r="AA208" i="6"/>
  <c r="AB208" i="6"/>
  <c r="AA209" i="6"/>
  <c r="AB209" i="6"/>
  <c r="AA210" i="6"/>
  <c r="AB210" i="6"/>
  <c r="AA211" i="6"/>
  <c r="AB211" i="6"/>
  <c r="AA212" i="6"/>
  <c r="AB212" i="6"/>
  <c r="AA213" i="6"/>
  <c r="AB213" i="6"/>
  <c r="AA214" i="6"/>
  <c r="AB214" i="6"/>
  <c r="AA215" i="6"/>
  <c r="AB215" i="6"/>
  <c r="AA216" i="6"/>
  <c r="AB216" i="6"/>
  <c r="AA217" i="6"/>
  <c r="AB217" i="6"/>
  <c r="AA218" i="6"/>
  <c r="AB218" i="6"/>
  <c r="AA219" i="6"/>
  <c r="AB219" i="6"/>
  <c r="AA220" i="6"/>
  <c r="AB220" i="6"/>
  <c r="AA221" i="6"/>
  <c r="AB221" i="6"/>
  <c r="AA222" i="6"/>
  <c r="AB222" i="6"/>
  <c r="AA223" i="6"/>
  <c r="AB223" i="6"/>
  <c r="AA224" i="6"/>
  <c r="AB224" i="6"/>
  <c r="AA225" i="6"/>
  <c r="AB225" i="6"/>
  <c r="AA226" i="6"/>
  <c r="AB226" i="6"/>
  <c r="AA227" i="6"/>
  <c r="AB227" i="6"/>
  <c r="AA228" i="6"/>
  <c r="AB228" i="6"/>
  <c r="AA229" i="6"/>
  <c r="AB229" i="6"/>
  <c r="AA230" i="6"/>
  <c r="AB230" i="6"/>
  <c r="AA231" i="6"/>
  <c r="AB231" i="6"/>
  <c r="AA232" i="6"/>
  <c r="AB232" i="6"/>
  <c r="AA233" i="6"/>
  <c r="AB233" i="6"/>
  <c r="AA234" i="6"/>
  <c r="AB234" i="6"/>
  <c r="AA235" i="6"/>
  <c r="AB235" i="6"/>
  <c r="AA236" i="6"/>
  <c r="AB236" i="6"/>
  <c r="AA237" i="6"/>
  <c r="AB237" i="6"/>
  <c r="AA238" i="6"/>
  <c r="AB238" i="6"/>
  <c r="AA239" i="6"/>
  <c r="AB239" i="6"/>
  <c r="AA240" i="6"/>
  <c r="AB240" i="6"/>
  <c r="AA241" i="6"/>
  <c r="AB241" i="6"/>
  <c r="AA242" i="6"/>
  <c r="AB242" i="6"/>
  <c r="AA243" i="6"/>
  <c r="AB243" i="6"/>
  <c r="AA244" i="6"/>
  <c r="AB244" i="6"/>
  <c r="AA245" i="6"/>
  <c r="AB245" i="6"/>
  <c r="AA246" i="6"/>
  <c r="AB246" i="6"/>
  <c r="AA247" i="6"/>
  <c r="AB247" i="6"/>
  <c r="AA248" i="6"/>
  <c r="AB248" i="6"/>
  <c r="AA249" i="6"/>
  <c r="AB249" i="6"/>
  <c r="AA250" i="6"/>
  <c r="AB250" i="6"/>
  <c r="AA251" i="6"/>
  <c r="AB251" i="6"/>
  <c r="AA252" i="6"/>
  <c r="AB252" i="6"/>
  <c r="AA253" i="6"/>
  <c r="AB253" i="6"/>
  <c r="AA254" i="6"/>
  <c r="AB254" i="6"/>
  <c r="AA255" i="6"/>
  <c r="AB255" i="6"/>
  <c r="AA256" i="6"/>
  <c r="AB256" i="6"/>
  <c r="AA257" i="6"/>
  <c r="AB257" i="6"/>
  <c r="AA258" i="6"/>
  <c r="AB258" i="6"/>
  <c r="AA259" i="6"/>
  <c r="AB259" i="6"/>
  <c r="AA260" i="6"/>
  <c r="AB260" i="6"/>
  <c r="AA261" i="6"/>
  <c r="AB261" i="6"/>
  <c r="AA262" i="6"/>
  <c r="AB262" i="6"/>
  <c r="AA263" i="6"/>
  <c r="AB263" i="6"/>
  <c r="AA264" i="6"/>
  <c r="AB264" i="6"/>
  <c r="AA265" i="6"/>
  <c r="AB265" i="6"/>
  <c r="AA266" i="6"/>
  <c r="AB266" i="6"/>
  <c r="AA267" i="6"/>
  <c r="AB267" i="6"/>
  <c r="AA268" i="6"/>
  <c r="AB268" i="6"/>
  <c r="AA269" i="6"/>
  <c r="AB269" i="6"/>
  <c r="AA270" i="6"/>
  <c r="AB270" i="6"/>
  <c r="AA271" i="6"/>
  <c r="AB271" i="6"/>
  <c r="AA272" i="6"/>
  <c r="AB272" i="6"/>
  <c r="AA273" i="6"/>
  <c r="AB273" i="6"/>
  <c r="AA274" i="6"/>
  <c r="AB274" i="6"/>
  <c r="AA275" i="6"/>
  <c r="AB275" i="6"/>
  <c r="AA276" i="6"/>
  <c r="AB276" i="6"/>
  <c r="AA277" i="6"/>
  <c r="AB277" i="6"/>
  <c r="AA278" i="6"/>
  <c r="AB278" i="6"/>
  <c r="AA279" i="6"/>
  <c r="AB279" i="6"/>
  <c r="AA280" i="6"/>
  <c r="AB280" i="6"/>
  <c r="AA281" i="6"/>
  <c r="AB281" i="6"/>
  <c r="AA282" i="6"/>
  <c r="AB282" i="6"/>
  <c r="AA283" i="6"/>
  <c r="AB283" i="6"/>
  <c r="AA284" i="6"/>
  <c r="AB284" i="6"/>
  <c r="AA285" i="6"/>
  <c r="AB285" i="6"/>
  <c r="AA286" i="6"/>
  <c r="AB286" i="6"/>
  <c r="AA287" i="6"/>
  <c r="AB287" i="6"/>
  <c r="AA288" i="6"/>
  <c r="AB288" i="6"/>
  <c r="AA289" i="6"/>
  <c r="AB289" i="6"/>
  <c r="AA290" i="6"/>
  <c r="AB290" i="6"/>
  <c r="AA291" i="6"/>
  <c r="AB291" i="6"/>
  <c r="AA292" i="6"/>
  <c r="AB292" i="6"/>
  <c r="AA293" i="6"/>
  <c r="AB293" i="6"/>
  <c r="AA294" i="6"/>
  <c r="AB294" i="6"/>
  <c r="AA295" i="6"/>
  <c r="AB295" i="6"/>
  <c r="AA296" i="6"/>
  <c r="AB296" i="6"/>
  <c r="AA297" i="6"/>
  <c r="AB297" i="6"/>
  <c r="AA298" i="6"/>
  <c r="AB298" i="6"/>
  <c r="AA299" i="6"/>
  <c r="AB299" i="6"/>
  <c r="AA300" i="6"/>
  <c r="AB300" i="6"/>
  <c r="AA301" i="6"/>
  <c r="AB301" i="6"/>
  <c r="AA302" i="6"/>
  <c r="AB302" i="6"/>
  <c r="AA303" i="6"/>
  <c r="AB303" i="6"/>
  <c r="AA304" i="6"/>
  <c r="AB304" i="6"/>
  <c r="AA305" i="6"/>
  <c r="AB305" i="6"/>
  <c r="AA306" i="6"/>
  <c r="AB306" i="6"/>
  <c r="AA307" i="6"/>
  <c r="AB307" i="6"/>
  <c r="AA308" i="6"/>
  <c r="AB308" i="6"/>
  <c r="AA309" i="6"/>
  <c r="AB309" i="6"/>
  <c r="AA310" i="6"/>
  <c r="AB310" i="6"/>
  <c r="AA311" i="6"/>
  <c r="AB311" i="6"/>
  <c r="AA312" i="6"/>
  <c r="AB312" i="6"/>
  <c r="AA313" i="6"/>
  <c r="AB313" i="6"/>
  <c r="AA314" i="6"/>
  <c r="AB314" i="6"/>
  <c r="AA315" i="6"/>
  <c r="AB315" i="6"/>
  <c r="AA316" i="6"/>
  <c r="AB316" i="6"/>
  <c r="AA317" i="6"/>
  <c r="AB317" i="6"/>
  <c r="AA318" i="6"/>
  <c r="AB318" i="6"/>
  <c r="AA319" i="6"/>
  <c r="AB319" i="6"/>
  <c r="AA320" i="6"/>
  <c r="AB320" i="6"/>
  <c r="AA321" i="6"/>
  <c r="AB321" i="6"/>
  <c r="AA322" i="6"/>
  <c r="AB322" i="6"/>
  <c r="AA323" i="6"/>
  <c r="AB323" i="6"/>
  <c r="AA324" i="6"/>
  <c r="AB324" i="6"/>
  <c r="AA325" i="6"/>
  <c r="AB325" i="6"/>
  <c r="AA326" i="6"/>
  <c r="AB326" i="6"/>
  <c r="AA327" i="6"/>
  <c r="AB327" i="6"/>
  <c r="AA328" i="6"/>
  <c r="AB328" i="6"/>
  <c r="AA329" i="6"/>
  <c r="AB329" i="6"/>
  <c r="AA330" i="6"/>
  <c r="AB330" i="6"/>
  <c r="AA331" i="6"/>
  <c r="AB331" i="6"/>
  <c r="AA332" i="6"/>
  <c r="AB332" i="6"/>
  <c r="AA333" i="6"/>
  <c r="AB333" i="6"/>
  <c r="AA334" i="6"/>
  <c r="AB334" i="6"/>
  <c r="AA335" i="6"/>
  <c r="AB335" i="6"/>
  <c r="AA336" i="6"/>
  <c r="AB336" i="6"/>
  <c r="AA337" i="6"/>
  <c r="AB337" i="6"/>
  <c r="AA338" i="6"/>
  <c r="AB338" i="6"/>
  <c r="AA339" i="6"/>
  <c r="AB339" i="6"/>
  <c r="AA340" i="6"/>
  <c r="AB340" i="6"/>
  <c r="AA341" i="6"/>
  <c r="AB341" i="6"/>
  <c r="AA342" i="6"/>
  <c r="AB342" i="6"/>
  <c r="AA343" i="6"/>
  <c r="AB343" i="6"/>
  <c r="AA344" i="6"/>
  <c r="AB344" i="6"/>
  <c r="AA345" i="6"/>
  <c r="AB345" i="6"/>
  <c r="AA346" i="6"/>
  <c r="AB346" i="6"/>
  <c r="AA347" i="6"/>
  <c r="AB347" i="6"/>
  <c r="AA348" i="6"/>
  <c r="AB348" i="6"/>
  <c r="AA349" i="6"/>
  <c r="AB349" i="6"/>
  <c r="AA350" i="6"/>
  <c r="AB350" i="6"/>
  <c r="AA351" i="6"/>
  <c r="AB351" i="6"/>
  <c r="AA352" i="6"/>
  <c r="AB352" i="6"/>
  <c r="AA353" i="6"/>
  <c r="AB353" i="6"/>
  <c r="AA354" i="6"/>
  <c r="AB354" i="6"/>
  <c r="AA355" i="6"/>
  <c r="AB355" i="6"/>
  <c r="AA356" i="6"/>
  <c r="AB356" i="6"/>
  <c r="AA357" i="6"/>
  <c r="AB357" i="6"/>
  <c r="AA358" i="6"/>
  <c r="AB358" i="6"/>
  <c r="AA359" i="6"/>
  <c r="AB359" i="6"/>
  <c r="AA360" i="6"/>
  <c r="AB360" i="6"/>
  <c r="AA361" i="6"/>
  <c r="AB361" i="6"/>
  <c r="AA362" i="6"/>
  <c r="AB362" i="6"/>
  <c r="AA363" i="6"/>
  <c r="AB363" i="6"/>
  <c r="AA364" i="6"/>
  <c r="AB364" i="6"/>
  <c r="AA365" i="6"/>
  <c r="AB365" i="6"/>
  <c r="AA366" i="6"/>
  <c r="AB366" i="6"/>
  <c r="AA367" i="6"/>
  <c r="AB367" i="6"/>
  <c r="AA368" i="6"/>
  <c r="AB368" i="6"/>
  <c r="AA369" i="6"/>
  <c r="AB369" i="6"/>
  <c r="AA370" i="6"/>
  <c r="AB370" i="6"/>
  <c r="AA371" i="6"/>
  <c r="AB371" i="6"/>
  <c r="AA372" i="6"/>
  <c r="AB372" i="6"/>
  <c r="AA373" i="6"/>
  <c r="AB373" i="6"/>
  <c r="AA374" i="6"/>
  <c r="AB374" i="6"/>
  <c r="AA375" i="6"/>
  <c r="AB375" i="6"/>
  <c r="AA376" i="6"/>
  <c r="AB376" i="6"/>
  <c r="AA377" i="6"/>
  <c r="AB377" i="6"/>
  <c r="AA378" i="6"/>
  <c r="AB378" i="6"/>
  <c r="AA379" i="6"/>
  <c r="AB379" i="6"/>
  <c r="AA380" i="6"/>
  <c r="AB380" i="6"/>
  <c r="AA381" i="6"/>
  <c r="AB381" i="6"/>
  <c r="AA382" i="6"/>
  <c r="AB382" i="6"/>
  <c r="AA383" i="6"/>
  <c r="AB383" i="6"/>
  <c r="AA384" i="6"/>
  <c r="AB384" i="6"/>
  <c r="AA385" i="6"/>
  <c r="AB385" i="6"/>
  <c r="AA386" i="6"/>
  <c r="AB386" i="6"/>
  <c r="AA387" i="6"/>
  <c r="AB387" i="6"/>
  <c r="AA388" i="6"/>
  <c r="AB388" i="6"/>
  <c r="AA389" i="6"/>
  <c r="AB389" i="6"/>
  <c r="AA390" i="6"/>
  <c r="AB390" i="6"/>
  <c r="AA391" i="6"/>
  <c r="AB391" i="6"/>
  <c r="AA392" i="6"/>
  <c r="AB392" i="6"/>
  <c r="AA393" i="6"/>
  <c r="AB393" i="6"/>
  <c r="AA394" i="6"/>
  <c r="AB394" i="6"/>
  <c r="AA395" i="6"/>
  <c r="AB395" i="6"/>
  <c r="AA396" i="6"/>
  <c r="AB396" i="6"/>
  <c r="AA397" i="6"/>
  <c r="AB397" i="6"/>
  <c r="AA398" i="6"/>
  <c r="AB398" i="6"/>
  <c r="AA399" i="6"/>
  <c r="AB399" i="6"/>
  <c r="AA400" i="6"/>
  <c r="AB400" i="6"/>
  <c r="AA401" i="6"/>
  <c r="AB401" i="6"/>
  <c r="AA402" i="6"/>
  <c r="AB402" i="6"/>
  <c r="AA403" i="6"/>
  <c r="AB403" i="6"/>
  <c r="AA404" i="6"/>
  <c r="AB404" i="6"/>
  <c r="AA405" i="6"/>
  <c r="AB405" i="6"/>
  <c r="AA406" i="6"/>
  <c r="AB406" i="6"/>
  <c r="AA407" i="6"/>
  <c r="AB407" i="6"/>
  <c r="AA408" i="6"/>
  <c r="AB408" i="6"/>
  <c r="AA409" i="6"/>
  <c r="AB409" i="6"/>
  <c r="AA410" i="6"/>
  <c r="AB410" i="6"/>
  <c r="AA411" i="6"/>
  <c r="AB411" i="6"/>
  <c r="AA412" i="6"/>
  <c r="AB412" i="6"/>
  <c r="AA413" i="6"/>
  <c r="AB413" i="6"/>
  <c r="AA414" i="6"/>
  <c r="AB414" i="6"/>
  <c r="AA415" i="6"/>
  <c r="AB415" i="6"/>
  <c r="AA416" i="6"/>
  <c r="AB416" i="6"/>
  <c r="AA417" i="6"/>
  <c r="AB417" i="6"/>
  <c r="AA418" i="6"/>
  <c r="AB418" i="6"/>
  <c r="AA419" i="6"/>
  <c r="AB419" i="6"/>
  <c r="AA420" i="6"/>
  <c r="AB420" i="6"/>
  <c r="AA421" i="6"/>
  <c r="AB421" i="6"/>
  <c r="AA422" i="6"/>
  <c r="AB422" i="6"/>
  <c r="AA423" i="6"/>
  <c r="AB423" i="6"/>
  <c r="AA424" i="6"/>
  <c r="AB424" i="6"/>
  <c r="AA425" i="6"/>
  <c r="AB425" i="6"/>
  <c r="AA426" i="6"/>
  <c r="AB426" i="6"/>
  <c r="AA427" i="6"/>
  <c r="AB427" i="6"/>
  <c r="AA428" i="6"/>
  <c r="AB428" i="6"/>
  <c r="AA429" i="6"/>
  <c r="AB429" i="6"/>
  <c r="AA430" i="6"/>
  <c r="AB430" i="6"/>
  <c r="AA431" i="6"/>
  <c r="AB431" i="6"/>
  <c r="AA432" i="6"/>
  <c r="AB432" i="6"/>
  <c r="AA433" i="6"/>
  <c r="AB433" i="6"/>
  <c r="AA434" i="6"/>
  <c r="AB434" i="6"/>
  <c r="AA435" i="6"/>
  <c r="AB435" i="6"/>
  <c r="AA436" i="6"/>
  <c r="AB436" i="6"/>
  <c r="AA437" i="6"/>
  <c r="AB437" i="6"/>
  <c r="AA438" i="6"/>
  <c r="AB438" i="6"/>
  <c r="AA439" i="6"/>
  <c r="AB439" i="6"/>
  <c r="AA440" i="6"/>
  <c r="AB440" i="6"/>
  <c r="AA441" i="6"/>
  <c r="AB441" i="6"/>
  <c r="AA442" i="6"/>
  <c r="AB442" i="6"/>
  <c r="AA443" i="6"/>
  <c r="AB443" i="6"/>
  <c r="AA444" i="6"/>
  <c r="AB444" i="6"/>
  <c r="AA445" i="6"/>
  <c r="AB445" i="6"/>
  <c r="AA446" i="6"/>
  <c r="AB446" i="6"/>
  <c r="AA447" i="6"/>
  <c r="AB447" i="6"/>
  <c r="AA448" i="6"/>
  <c r="AB448" i="6"/>
  <c r="AA449" i="6"/>
  <c r="AB449" i="6"/>
  <c r="AA450" i="6"/>
  <c r="AB450" i="6"/>
  <c r="AA451" i="6"/>
  <c r="AB451" i="6"/>
  <c r="AA452" i="6"/>
  <c r="AB452" i="6"/>
  <c r="AA453" i="6"/>
  <c r="AB453" i="6"/>
  <c r="AA454" i="6"/>
  <c r="AB454" i="6"/>
  <c r="AA455" i="6"/>
  <c r="AB455" i="6"/>
  <c r="AA456" i="6"/>
  <c r="AB456" i="6"/>
  <c r="AA457" i="6"/>
  <c r="AB457" i="6"/>
  <c r="AA458" i="6"/>
  <c r="AB458" i="6"/>
  <c r="AA459" i="6"/>
  <c r="AB459" i="6"/>
  <c r="AA460" i="6"/>
  <c r="AB460" i="6"/>
  <c r="AA461" i="6"/>
  <c r="AB461" i="6"/>
  <c r="AA462" i="6"/>
  <c r="AB462" i="6"/>
  <c r="AA463" i="6"/>
  <c r="AB463" i="6"/>
  <c r="AA464" i="6"/>
  <c r="AB464" i="6"/>
  <c r="AA465" i="6"/>
  <c r="AB465" i="6"/>
  <c r="AA466" i="6"/>
  <c r="AB466" i="6"/>
  <c r="AA467" i="6"/>
  <c r="AB467" i="6"/>
  <c r="AA468" i="6"/>
  <c r="AB468" i="6"/>
  <c r="AA469" i="6"/>
  <c r="AB469" i="6"/>
  <c r="AA470" i="6"/>
  <c r="AB470" i="6"/>
  <c r="AA471" i="6"/>
  <c r="AB471" i="6"/>
  <c r="AA472" i="6"/>
  <c r="AB472" i="6"/>
  <c r="AA473" i="6"/>
  <c r="AB473" i="6"/>
  <c r="AA474" i="6"/>
  <c r="AB474" i="6"/>
  <c r="AA475" i="6"/>
  <c r="AB475" i="6"/>
  <c r="AA476" i="6"/>
  <c r="AB476" i="6"/>
  <c r="AA477" i="6"/>
  <c r="AB477" i="6"/>
  <c r="AA478" i="6"/>
  <c r="AB478" i="6"/>
  <c r="AA479" i="6"/>
  <c r="AB479" i="6"/>
  <c r="AA480" i="6"/>
  <c r="AB480" i="6"/>
  <c r="AA481" i="6"/>
  <c r="AB481" i="6"/>
  <c r="AA482" i="6"/>
  <c r="AB482" i="6"/>
  <c r="AA483" i="6"/>
  <c r="AB483" i="6"/>
  <c r="AA484" i="6"/>
  <c r="AB484" i="6"/>
  <c r="AA485" i="6"/>
  <c r="AB485" i="6"/>
  <c r="AA486" i="6"/>
  <c r="AB486" i="6"/>
  <c r="AA487" i="6"/>
  <c r="AB487" i="6"/>
  <c r="AA488" i="6"/>
  <c r="AB488" i="6"/>
  <c r="AA489" i="6"/>
  <c r="AB489" i="6"/>
  <c r="AA490" i="6"/>
  <c r="AB490" i="6"/>
  <c r="AA491" i="6"/>
  <c r="AB491" i="6"/>
  <c r="AA492" i="6"/>
  <c r="AB492" i="6"/>
  <c r="AA493" i="6"/>
  <c r="AB493" i="6"/>
  <c r="AA494" i="6"/>
  <c r="AB494" i="6"/>
  <c r="AA495" i="6"/>
  <c r="AB495" i="6"/>
  <c r="AA496" i="6"/>
  <c r="AB496" i="6"/>
  <c r="AA497" i="6"/>
  <c r="AB497" i="6"/>
  <c r="AA498" i="6"/>
  <c r="AB498" i="6"/>
  <c r="AA499" i="6"/>
  <c r="AB499" i="6"/>
  <c r="AA500" i="6"/>
  <c r="AB500" i="6"/>
  <c r="AA501" i="6"/>
  <c r="AB501" i="6"/>
  <c r="AA502" i="6"/>
  <c r="AB502" i="6"/>
  <c r="AA503" i="6"/>
  <c r="AB503" i="6"/>
  <c r="AA504" i="6"/>
  <c r="AB504" i="6"/>
  <c r="AA505" i="6"/>
  <c r="AB505" i="6"/>
  <c r="AA506" i="6"/>
  <c r="AB506" i="6"/>
  <c r="AA507" i="6"/>
  <c r="AB507" i="6"/>
  <c r="AA508" i="6"/>
  <c r="AB508" i="6"/>
  <c r="AA509" i="6"/>
  <c r="AB509" i="6"/>
  <c r="AA510" i="6"/>
  <c r="AB510" i="6"/>
  <c r="AA511" i="6"/>
  <c r="AB511" i="6"/>
  <c r="AA512" i="6"/>
  <c r="AB512" i="6"/>
  <c r="AA513" i="6"/>
  <c r="AB513" i="6"/>
  <c r="AA514" i="6"/>
  <c r="AB514" i="6"/>
  <c r="AA515" i="6"/>
  <c r="AB515" i="6"/>
  <c r="AA516" i="6"/>
  <c r="AB516" i="6"/>
  <c r="AA517" i="6"/>
  <c r="AB517" i="6"/>
  <c r="AA518" i="6"/>
  <c r="AB518" i="6"/>
  <c r="AA519" i="6"/>
  <c r="AB519" i="6"/>
  <c r="AA520" i="6"/>
  <c r="AB520" i="6"/>
  <c r="AA521" i="6"/>
  <c r="AB521" i="6"/>
  <c r="AA522" i="6"/>
  <c r="AB522" i="6"/>
  <c r="AA523" i="6"/>
  <c r="AB523" i="6"/>
  <c r="AA524" i="6"/>
  <c r="AB524" i="6"/>
  <c r="AA525" i="6"/>
  <c r="AB525" i="6"/>
  <c r="AA526" i="6"/>
  <c r="AB526" i="6"/>
  <c r="AA527" i="6"/>
  <c r="AB527" i="6"/>
  <c r="AA528" i="6"/>
  <c r="AB528" i="6"/>
  <c r="AA529" i="6"/>
  <c r="AB529" i="6"/>
  <c r="AA530" i="6"/>
  <c r="AB530" i="6"/>
  <c r="AA531" i="6"/>
  <c r="AB531" i="6"/>
  <c r="AA532" i="6"/>
  <c r="AB532" i="6"/>
  <c r="AA533" i="6"/>
  <c r="AB533" i="6"/>
  <c r="AA534" i="6"/>
  <c r="AB534" i="6"/>
  <c r="AA535" i="6"/>
  <c r="AB535" i="6"/>
  <c r="AA536" i="6"/>
  <c r="AB536" i="6"/>
  <c r="AA537" i="6"/>
  <c r="AB537" i="6"/>
  <c r="AA538" i="6"/>
  <c r="AB538" i="6"/>
  <c r="AA539" i="6"/>
  <c r="AB539" i="6"/>
  <c r="AA540" i="6"/>
  <c r="AB540" i="6"/>
  <c r="AA541" i="6"/>
  <c r="AB541" i="6"/>
  <c r="AA542" i="6"/>
  <c r="AB542" i="6"/>
  <c r="AA543" i="6"/>
  <c r="AB543" i="6"/>
  <c r="AA544" i="6"/>
  <c r="AB544" i="6"/>
  <c r="AA545" i="6"/>
  <c r="AB545" i="6"/>
  <c r="AA546" i="6"/>
  <c r="AB546" i="6"/>
  <c r="AA547" i="6"/>
  <c r="AB547" i="6"/>
  <c r="AA548" i="6"/>
  <c r="AB548" i="6"/>
  <c r="AA549" i="6"/>
  <c r="AB549" i="6"/>
  <c r="AA550" i="6"/>
  <c r="AB550" i="6"/>
  <c r="AA551" i="6"/>
  <c r="AB551" i="6"/>
  <c r="AA552" i="6"/>
  <c r="AB552" i="6"/>
  <c r="AA553" i="6"/>
  <c r="AB553" i="6"/>
  <c r="AA554" i="6"/>
  <c r="AB554" i="6"/>
  <c r="AA555" i="6"/>
  <c r="AB555" i="6"/>
  <c r="AA556" i="6"/>
  <c r="AB556" i="6"/>
  <c r="AA557" i="6"/>
  <c r="AB557" i="6"/>
  <c r="AA558" i="6"/>
  <c r="AB558" i="6"/>
  <c r="AA559" i="6"/>
  <c r="AB559" i="6"/>
  <c r="AA560" i="6"/>
  <c r="AB560" i="6"/>
  <c r="AA561" i="6"/>
  <c r="AB561" i="6"/>
  <c r="AA562" i="6"/>
  <c r="AB562" i="6"/>
  <c r="AA563" i="6"/>
  <c r="AB563" i="6"/>
  <c r="AA564" i="6"/>
  <c r="AB564" i="6"/>
  <c r="AA565" i="6"/>
  <c r="AB565" i="6"/>
  <c r="AA566" i="6"/>
  <c r="AB566" i="6"/>
  <c r="AA567" i="6"/>
  <c r="AB567" i="6"/>
  <c r="AA568" i="6"/>
  <c r="AB568" i="6"/>
  <c r="AA569" i="6"/>
  <c r="AB569" i="6"/>
  <c r="AA570" i="6"/>
  <c r="AB570" i="6"/>
  <c r="AA571" i="6"/>
  <c r="AB571" i="6"/>
  <c r="AA572" i="6"/>
  <c r="AB572" i="6"/>
  <c r="AA573" i="6"/>
  <c r="AB573" i="6"/>
  <c r="AA574" i="6"/>
  <c r="AB574" i="6"/>
  <c r="AA575" i="6"/>
  <c r="AB575" i="6"/>
  <c r="AA576" i="6"/>
  <c r="AB576" i="6"/>
  <c r="AA577" i="6"/>
  <c r="AB577" i="6"/>
  <c r="AA578" i="6"/>
  <c r="AB578" i="6"/>
  <c r="AA579" i="6"/>
  <c r="AB579" i="6"/>
  <c r="AA580" i="6"/>
  <c r="AB580" i="6"/>
  <c r="AA581" i="6"/>
  <c r="AB581" i="6"/>
  <c r="AA582" i="6"/>
  <c r="AB582" i="6"/>
  <c r="AA583" i="6"/>
  <c r="AB583" i="6"/>
  <c r="AA584" i="6"/>
  <c r="AB584" i="6"/>
  <c r="AA585" i="6"/>
  <c r="AB585" i="6"/>
  <c r="AA586" i="6"/>
  <c r="AB586" i="6"/>
  <c r="AA587" i="6"/>
  <c r="AB587" i="6"/>
  <c r="AA588" i="6"/>
  <c r="AB588" i="6"/>
  <c r="AA589" i="6"/>
  <c r="AB589" i="6"/>
  <c r="AA590" i="6"/>
  <c r="AB590" i="6"/>
  <c r="AA591" i="6"/>
  <c r="AB591" i="6"/>
  <c r="AA592" i="6"/>
  <c r="AB592" i="6"/>
  <c r="AA593" i="6"/>
  <c r="AB593" i="6"/>
  <c r="AA594" i="6"/>
  <c r="AB594" i="6"/>
  <c r="AA595" i="6"/>
  <c r="AB595" i="6"/>
  <c r="AA596" i="6"/>
  <c r="AB596" i="6"/>
  <c r="AA597" i="6"/>
  <c r="AB597" i="6"/>
  <c r="AA598" i="6"/>
  <c r="AB598" i="6"/>
  <c r="AA599" i="6"/>
  <c r="AB599" i="6"/>
  <c r="AA600" i="6"/>
  <c r="AB600" i="6"/>
  <c r="AA601" i="6"/>
  <c r="AB601" i="6"/>
  <c r="AA602" i="6"/>
  <c r="AB602" i="6"/>
  <c r="AA603" i="6"/>
  <c r="AB603" i="6"/>
  <c r="AA604" i="6"/>
  <c r="AB604" i="6"/>
  <c r="AA605" i="6"/>
  <c r="AB605" i="6"/>
  <c r="AA606" i="6"/>
  <c r="AB606" i="6"/>
  <c r="AA607" i="6"/>
  <c r="AB607" i="6"/>
  <c r="AA608" i="6"/>
  <c r="AB608" i="6"/>
  <c r="AA609" i="6"/>
  <c r="AB609" i="6"/>
  <c r="AA610" i="6"/>
  <c r="AB610" i="6"/>
  <c r="AA611" i="6"/>
  <c r="AB611" i="6"/>
  <c r="AA612" i="6"/>
  <c r="AB612" i="6"/>
  <c r="AA613" i="6"/>
  <c r="AB613" i="6"/>
  <c r="AA614" i="6"/>
  <c r="AB614" i="6"/>
  <c r="AA615" i="6"/>
  <c r="AB615" i="6"/>
  <c r="AA616" i="6"/>
  <c r="AB616" i="6"/>
  <c r="AA617" i="6"/>
  <c r="AB617" i="6"/>
  <c r="AA618" i="6"/>
  <c r="AB618" i="6"/>
  <c r="AA619" i="6"/>
  <c r="AB619" i="6"/>
  <c r="AA620" i="6"/>
  <c r="AB620" i="6"/>
  <c r="AA621" i="6"/>
  <c r="AB621" i="6"/>
  <c r="AA622" i="6"/>
  <c r="AB622" i="6"/>
  <c r="AA623" i="6"/>
  <c r="AB623" i="6"/>
  <c r="AA624" i="6"/>
  <c r="AB624" i="6"/>
  <c r="AA625" i="6"/>
  <c r="AB625" i="6"/>
  <c r="AA626" i="6"/>
  <c r="AB626" i="6"/>
  <c r="AA627" i="6"/>
  <c r="AB627" i="6"/>
  <c r="AA628" i="6"/>
  <c r="AB628" i="6"/>
  <c r="AA629" i="6"/>
  <c r="AB629" i="6"/>
  <c r="AA630" i="6"/>
  <c r="AB630" i="6"/>
  <c r="AA631" i="6"/>
  <c r="AB631" i="6"/>
  <c r="AA632" i="6"/>
  <c r="AB632" i="6"/>
  <c r="AA633" i="6"/>
  <c r="AB633" i="6"/>
  <c r="AA634" i="6"/>
  <c r="AB634" i="6"/>
  <c r="AA635" i="6"/>
  <c r="AB635" i="6"/>
  <c r="AA636" i="6"/>
  <c r="AB636" i="6"/>
  <c r="AA637" i="6"/>
  <c r="AB637" i="6"/>
  <c r="AA638" i="6"/>
  <c r="AB638" i="6"/>
  <c r="AA639" i="6"/>
  <c r="AB639" i="6"/>
  <c r="AA640" i="6"/>
  <c r="AB640" i="6"/>
  <c r="AA641" i="6"/>
  <c r="AB641" i="6"/>
  <c r="AA642" i="6"/>
  <c r="AB642" i="6"/>
  <c r="AA643" i="6"/>
  <c r="AB643" i="6"/>
  <c r="AA644" i="6"/>
  <c r="AB644" i="6"/>
  <c r="AA645" i="6"/>
  <c r="AB645" i="6"/>
  <c r="AA646" i="6"/>
  <c r="AB646" i="6"/>
  <c r="AA647" i="6"/>
  <c r="AB647" i="6"/>
  <c r="AA648" i="6"/>
  <c r="AB648" i="6"/>
  <c r="AA649" i="6"/>
  <c r="AB649" i="6"/>
  <c r="AA650" i="6"/>
  <c r="AB650" i="6"/>
  <c r="AA651" i="6"/>
  <c r="AB651" i="6"/>
  <c r="AA652" i="6"/>
  <c r="AB652" i="6"/>
  <c r="AA653" i="6"/>
  <c r="AB653" i="6"/>
  <c r="AA654" i="6"/>
  <c r="AB654" i="6"/>
  <c r="AA655" i="6"/>
  <c r="AB655" i="6"/>
  <c r="AA656" i="6"/>
  <c r="AB656" i="6"/>
  <c r="AA657" i="6"/>
  <c r="AB657" i="6"/>
  <c r="AA658" i="6"/>
  <c r="AB658" i="6"/>
  <c r="AA659" i="6"/>
  <c r="AB659" i="6"/>
  <c r="AA660" i="6"/>
  <c r="AB660" i="6"/>
  <c r="AA661" i="6"/>
  <c r="AB661" i="6"/>
  <c r="AA662" i="6"/>
  <c r="AB662" i="6"/>
  <c r="AA663" i="6"/>
  <c r="AB663" i="6"/>
  <c r="AA664" i="6"/>
  <c r="AB664" i="6"/>
  <c r="AA665" i="6"/>
  <c r="AB665" i="6"/>
  <c r="AA666" i="6"/>
  <c r="AB666" i="6"/>
  <c r="AA667" i="6"/>
  <c r="AB667" i="6"/>
  <c r="AA668" i="6"/>
  <c r="AB668" i="6"/>
  <c r="AA669" i="6"/>
  <c r="AB669" i="6"/>
  <c r="AA670" i="6"/>
  <c r="AB670" i="6"/>
  <c r="AA671" i="6"/>
  <c r="AB671" i="6"/>
  <c r="AA672" i="6"/>
  <c r="AB672" i="6"/>
  <c r="AA673" i="6"/>
  <c r="AB673" i="6"/>
  <c r="AA674" i="6"/>
  <c r="AB674" i="6"/>
  <c r="AA675" i="6"/>
  <c r="AB675" i="6"/>
  <c r="AA676" i="6"/>
  <c r="AB676" i="6"/>
  <c r="AA677" i="6"/>
  <c r="AB677" i="6"/>
  <c r="AA678" i="6"/>
  <c r="AB678" i="6"/>
  <c r="AA679" i="6"/>
  <c r="AB679" i="6"/>
  <c r="AA680" i="6"/>
  <c r="AB680" i="6"/>
  <c r="AA681" i="6"/>
  <c r="AB681" i="6"/>
  <c r="AA682" i="6"/>
  <c r="AB682" i="6"/>
  <c r="AA683" i="6"/>
  <c r="AB683" i="6"/>
  <c r="AA684" i="6"/>
  <c r="AB684" i="6"/>
  <c r="AA685" i="6"/>
  <c r="AB685" i="6"/>
  <c r="AA686" i="6"/>
  <c r="AB686" i="6"/>
  <c r="AA687" i="6"/>
  <c r="AB687" i="6"/>
  <c r="AA688" i="6"/>
  <c r="AB688" i="6"/>
  <c r="AA689" i="6"/>
  <c r="AB689" i="6"/>
  <c r="AA690" i="6"/>
  <c r="AB690" i="6"/>
  <c r="AA691" i="6"/>
  <c r="AB691" i="6"/>
  <c r="AA692" i="6"/>
  <c r="AB692" i="6"/>
  <c r="AA693" i="6"/>
  <c r="AB693" i="6"/>
  <c r="AA694" i="6"/>
  <c r="AB694" i="6"/>
  <c r="AA695" i="6"/>
  <c r="AB695" i="6"/>
  <c r="AA696" i="6"/>
  <c r="AB696" i="6"/>
  <c r="AA697" i="6"/>
  <c r="AB697" i="6"/>
  <c r="AA698" i="6"/>
  <c r="AB698" i="6"/>
  <c r="AA699" i="6"/>
  <c r="AB699" i="6"/>
  <c r="AA700" i="6"/>
  <c r="AB700" i="6"/>
  <c r="AA701" i="6"/>
  <c r="AB701" i="6"/>
  <c r="AA702" i="6"/>
  <c r="AB702" i="6"/>
  <c r="AA703" i="6"/>
  <c r="AB703" i="6"/>
  <c r="AA704" i="6"/>
  <c r="AB704" i="6"/>
  <c r="AA705" i="6"/>
  <c r="AB705" i="6"/>
  <c r="AA706" i="6"/>
  <c r="AB706" i="6"/>
  <c r="AA707" i="6"/>
  <c r="AB707" i="6"/>
  <c r="AA708" i="6"/>
  <c r="AB708" i="6"/>
  <c r="AA709" i="6"/>
  <c r="AB709" i="6"/>
  <c r="AA710" i="6"/>
  <c r="AB710" i="6"/>
  <c r="AA711" i="6"/>
  <c r="AB711" i="6"/>
  <c r="AA712" i="6"/>
  <c r="AB712" i="6"/>
  <c r="AA713" i="6"/>
  <c r="AB713" i="6"/>
  <c r="AA714" i="6"/>
  <c r="AB714" i="6"/>
  <c r="AA715" i="6"/>
  <c r="AB715" i="6"/>
  <c r="AA716" i="6"/>
  <c r="AB716" i="6"/>
  <c r="AA717" i="6"/>
  <c r="AB717" i="6"/>
  <c r="AA718" i="6"/>
  <c r="AB718" i="6"/>
  <c r="AA719" i="6"/>
  <c r="AB719" i="6"/>
  <c r="AA720" i="6"/>
  <c r="AB720" i="6"/>
  <c r="AA721" i="6"/>
  <c r="AB721" i="6"/>
  <c r="AA722" i="6"/>
  <c r="AB722" i="6"/>
  <c r="AA723" i="6"/>
  <c r="AB723" i="6"/>
  <c r="AA724" i="6"/>
  <c r="AB724" i="6"/>
  <c r="AA725" i="6"/>
  <c r="AB725" i="6"/>
  <c r="AA726" i="6"/>
  <c r="AB726" i="6"/>
  <c r="AA727" i="6"/>
  <c r="AB727" i="6"/>
  <c r="AA728" i="6"/>
  <c r="AB728" i="6"/>
  <c r="AA729" i="6"/>
  <c r="AB729" i="6"/>
  <c r="AA730" i="6"/>
  <c r="AB730" i="6"/>
  <c r="AA731" i="6"/>
  <c r="AB731" i="6"/>
  <c r="AA732" i="6"/>
  <c r="AB732" i="6"/>
  <c r="AA733" i="6"/>
  <c r="AB733" i="6"/>
  <c r="AA734" i="6"/>
  <c r="AB734" i="6"/>
  <c r="AA735" i="6"/>
  <c r="AB735" i="6"/>
  <c r="AA736" i="6"/>
  <c r="AB736" i="6"/>
  <c r="AA737" i="6"/>
  <c r="AB737" i="6"/>
  <c r="AA738" i="6"/>
  <c r="AB738" i="6"/>
  <c r="AA739" i="6"/>
  <c r="AB739" i="6"/>
  <c r="AA740" i="6"/>
  <c r="AB740" i="6"/>
  <c r="AA741" i="6"/>
  <c r="AB741" i="6"/>
  <c r="AA742" i="6"/>
  <c r="AB742" i="6"/>
  <c r="AA743" i="6"/>
  <c r="AB743" i="6"/>
  <c r="AA744" i="6"/>
  <c r="AB744" i="6"/>
  <c r="AA745" i="6"/>
  <c r="AB745" i="6"/>
  <c r="AA746" i="6"/>
  <c r="AB746" i="6"/>
  <c r="AA747" i="6"/>
  <c r="AB747" i="6"/>
  <c r="AA748" i="6"/>
  <c r="AB748" i="6"/>
  <c r="AA749" i="6"/>
  <c r="AB749" i="6"/>
  <c r="AA750" i="6"/>
  <c r="AB750" i="6"/>
  <c r="AA751" i="6"/>
  <c r="AB751" i="6"/>
  <c r="AA752" i="6"/>
  <c r="AB752" i="6"/>
  <c r="AA753" i="6"/>
  <c r="AB753" i="6"/>
  <c r="AA754" i="6"/>
  <c r="AB754" i="6"/>
  <c r="AA755" i="6"/>
  <c r="AB755" i="6"/>
  <c r="AA756" i="6"/>
  <c r="AB756" i="6"/>
  <c r="AA757" i="6"/>
  <c r="AB757" i="6"/>
  <c r="AA758" i="6"/>
  <c r="AB758" i="6"/>
  <c r="AA759" i="6"/>
  <c r="AB759" i="6"/>
  <c r="AA760" i="6"/>
  <c r="AB760" i="6"/>
  <c r="AA761" i="6"/>
  <c r="AB761" i="6"/>
  <c r="AA762" i="6"/>
  <c r="AB762" i="6"/>
  <c r="AA763" i="6"/>
  <c r="AB763" i="6"/>
  <c r="AA764" i="6"/>
  <c r="AB764" i="6"/>
  <c r="AA765" i="6"/>
  <c r="AB765" i="6"/>
  <c r="AA766" i="6"/>
  <c r="AB766" i="6"/>
  <c r="AA767" i="6"/>
  <c r="AB767" i="6"/>
  <c r="AA768" i="6"/>
  <c r="AB768" i="6"/>
  <c r="AA769" i="6"/>
  <c r="AB769" i="6"/>
  <c r="AA770" i="6"/>
  <c r="AB770" i="6"/>
  <c r="AA771" i="6"/>
  <c r="AB771" i="6"/>
  <c r="AA772" i="6"/>
  <c r="AB772" i="6"/>
  <c r="AA773" i="6"/>
  <c r="AB773" i="6"/>
  <c r="AA774" i="6"/>
  <c r="AB774" i="6"/>
  <c r="AA775" i="6"/>
  <c r="AB775" i="6"/>
  <c r="AA776" i="6"/>
  <c r="AB776" i="6"/>
  <c r="AA777" i="6"/>
  <c r="AB777" i="6"/>
  <c r="AA778" i="6"/>
  <c r="AB778" i="6"/>
  <c r="AA779" i="6"/>
  <c r="AB779" i="6"/>
  <c r="AA780" i="6"/>
  <c r="AB780" i="6"/>
  <c r="AA781" i="6"/>
  <c r="AB781" i="6"/>
  <c r="AA782" i="6"/>
  <c r="AB782" i="6"/>
  <c r="AA783" i="6"/>
  <c r="AB783" i="6"/>
  <c r="AA784" i="6"/>
  <c r="AB784" i="6"/>
  <c r="AA785" i="6"/>
  <c r="AB785" i="6"/>
  <c r="AA786" i="6"/>
  <c r="AB786" i="6"/>
  <c r="AA787" i="6"/>
  <c r="AB787" i="6"/>
  <c r="AA788" i="6"/>
  <c r="AB788" i="6"/>
  <c r="AA789" i="6"/>
  <c r="AB789" i="6"/>
  <c r="AA790" i="6"/>
  <c r="AB790" i="6"/>
  <c r="AA791" i="6"/>
  <c r="AB791" i="6"/>
  <c r="AA792" i="6"/>
  <c r="AB792" i="6"/>
  <c r="AA793" i="6"/>
  <c r="AB793" i="6"/>
  <c r="AA794" i="6"/>
  <c r="AB794" i="6"/>
  <c r="AA795" i="6"/>
  <c r="AB795" i="6"/>
  <c r="AA796" i="6"/>
  <c r="AB796" i="6"/>
  <c r="AA797" i="6"/>
  <c r="AB797" i="6"/>
  <c r="AA798" i="6"/>
  <c r="AB798" i="6"/>
  <c r="AA799" i="6"/>
  <c r="AB799" i="6"/>
  <c r="AA800" i="6"/>
  <c r="AB800" i="6"/>
  <c r="AA801" i="6"/>
  <c r="AB801" i="6"/>
  <c r="AA802" i="6"/>
  <c r="AB802" i="6"/>
  <c r="AA803" i="6"/>
  <c r="AB803" i="6"/>
  <c r="AA804" i="6"/>
  <c r="AB804" i="6"/>
  <c r="AA805" i="6"/>
  <c r="AB805" i="6"/>
  <c r="AA806" i="6"/>
  <c r="AB806" i="6"/>
  <c r="AA807" i="6"/>
  <c r="AB807" i="6"/>
  <c r="AA808" i="6"/>
  <c r="AB808" i="6"/>
  <c r="AA809" i="6"/>
  <c r="AB809" i="6"/>
  <c r="AA810" i="6"/>
  <c r="AB810" i="6"/>
  <c r="AA811" i="6"/>
  <c r="AB811" i="6"/>
  <c r="AA812" i="6"/>
  <c r="AB812" i="6"/>
  <c r="AA813" i="6"/>
  <c r="AB813" i="6"/>
  <c r="AA814" i="6"/>
  <c r="AB814" i="6"/>
  <c r="AA815" i="6"/>
  <c r="AB815" i="6"/>
  <c r="AA816" i="6"/>
  <c r="AB816" i="6"/>
  <c r="AA817" i="6"/>
  <c r="AB817" i="6"/>
  <c r="AA818" i="6"/>
  <c r="AB818" i="6"/>
  <c r="AA819" i="6"/>
  <c r="AB819" i="6"/>
  <c r="AA820" i="6"/>
  <c r="AB820" i="6"/>
  <c r="AA821" i="6"/>
  <c r="AB821" i="6"/>
  <c r="AA822" i="6"/>
  <c r="AB822" i="6"/>
  <c r="AA823" i="6"/>
  <c r="AB823" i="6"/>
  <c r="AA824" i="6"/>
  <c r="AB824" i="6"/>
  <c r="AA825" i="6"/>
  <c r="AB825" i="6"/>
  <c r="AA826" i="6"/>
  <c r="AB826" i="6"/>
  <c r="AA827" i="6"/>
  <c r="AB827" i="6"/>
  <c r="AA828" i="6"/>
  <c r="AB828" i="6"/>
  <c r="AA829" i="6"/>
  <c r="AB829" i="6"/>
  <c r="AA830" i="6"/>
  <c r="AB830" i="6"/>
  <c r="AA831" i="6"/>
  <c r="AB831" i="6"/>
  <c r="AA832" i="6"/>
  <c r="AB832" i="6"/>
  <c r="AA833" i="6"/>
  <c r="AB833" i="6"/>
  <c r="AA834" i="6"/>
  <c r="AB834" i="6"/>
  <c r="AA835" i="6"/>
  <c r="AB835" i="6"/>
  <c r="AA836" i="6"/>
  <c r="AB836" i="6"/>
  <c r="AA837" i="6"/>
  <c r="AB837" i="6"/>
  <c r="AA838" i="6"/>
  <c r="AB838" i="6"/>
  <c r="AA839" i="6"/>
  <c r="AB839" i="6"/>
  <c r="AA840" i="6"/>
  <c r="AB840" i="6"/>
  <c r="AA841" i="6"/>
  <c r="AB841" i="6"/>
  <c r="AA842" i="6"/>
  <c r="AB842" i="6"/>
  <c r="AA843" i="6"/>
  <c r="AB843" i="6"/>
  <c r="AA844" i="6"/>
  <c r="AB844" i="6"/>
  <c r="AA845" i="6"/>
  <c r="AB845" i="6"/>
  <c r="AA846" i="6"/>
  <c r="AB846" i="6"/>
  <c r="AA847" i="6"/>
  <c r="AB847" i="6"/>
  <c r="AA848" i="6"/>
  <c r="AB848" i="6"/>
  <c r="AA849" i="6"/>
  <c r="AB849" i="6"/>
  <c r="AA850" i="6"/>
  <c r="AB850" i="6"/>
  <c r="AA851" i="6"/>
  <c r="AB851" i="6"/>
  <c r="AA852" i="6"/>
  <c r="AB852" i="6"/>
  <c r="AA853" i="6"/>
  <c r="AB853" i="6"/>
  <c r="AA854" i="6"/>
  <c r="AB854" i="6"/>
  <c r="AA855" i="6"/>
  <c r="AB855" i="6"/>
  <c r="AA856" i="6"/>
  <c r="AB856" i="6"/>
  <c r="AA857" i="6"/>
  <c r="AB857" i="6"/>
  <c r="AA858" i="6"/>
  <c r="AB858" i="6"/>
  <c r="AA859" i="6"/>
  <c r="AB859" i="6"/>
  <c r="AA860" i="6"/>
  <c r="AB860" i="6"/>
  <c r="AA861" i="6"/>
  <c r="AB861" i="6"/>
  <c r="AA862" i="6"/>
  <c r="AB862" i="6"/>
  <c r="AA863" i="6"/>
  <c r="AB863" i="6"/>
  <c r="AA864" i="6"/>
  <c r="AB864" i="6"/>
  <c r="AA865" i="6"/>
  <c r="AB865" i="6"/>
  <c r="AA866" i="6"/>
  <c r="AB866" i="6"/>
  <c r="AA867" i="6"/>
  <c r="AB867" i="6"/>
  <c r="AA868" i="6"/>
  <c r="AB868" i="6"/>
  <c r="AA869" i="6"/>
  <c r="AB869" i="6"/>
  <c r="AA870" i="6"/>
  <c r="AB870" i="6"/>
  <c r="AA871" i="6"/>
  <c r="AB871" i="6"/>
  <c r="AA872" i="6"/>
  <c r="AB872" i="6"/>
  <c r="AA873" i="6"/>
  <c r="AB873" i="6"/>
  <c r="AA874" i="6"/>
  <c r="AB874" i="6"/>
  <c r="AA875" i="6"/>
  <c r="AB875" i="6"/>
  <c r="AA876" i="6"/>
  <c r="AB876" i="6"/>
  <c r="AA877" i="6"/>
  <c r="AB877" i="6"/>
  <c r="AA878" i="6"/>
  <c r="AB878" i="6"/>
  <c r="AA879" i="6"/>
  <c r="AB879" i="6"/>
  <c r="AA880" i="6"/>
  <c r="AB880" i="6"/>
  <c r="AA881" i="6"/>
  <c r="AB881" i="6"/>
  <c r="AA882" i="6"/>
  <c r="AB882" i="6"/>
  <c r="AA883" i="6"/>
  <c r="AB883" i="6"/>
  <c r="AA884" i="6"/>
  <c r="AB884" i="6"/>
  <c r="AA885" i="6"/>
  <c r="AB885" i="6"/>
  <c r="AA886" i="6"/>
  <c r="AB886" i="6"/>
  <c r="AA887" i="6"/>
  <c r="AB887" i="6"/>
  <c r="AA888" i="6"/>
  <c r="AB888" i="6"/>
  <c r="AA889" i="6"/>
  <c r="AB889" i="6"/>
  <c r="AA890" i="6"/>
  <c r="AB890" i="6"/>
  <c r="AA891" i="6"/>
  <c r="AB891" i="6"/>
  <c r="AA892" i="6"/>
  <c r="AB892" i="6"/>
  <c r="AA893" i="6"/>
  <c r="AB893" i="6"/>
  <c r="AA894" i="6"/>
  <c r="AB894" i="6"/>
  <c r="AA895" i="6"/>
  <c r="AB895" i="6"/>
  <c r="AA896" i="6"/>
  <c r="AB896" i="6"/>
  <c r="AA897" i="6"/>
  <c r="AB897" i="6"/>
  <c r="AA898" i="6"/>
  <c r="AB898" i="6"/>
  <c r="AA899" i="6"/>
  <c r="AB899" i="6"/>
  <c r="AA900" i="6"/>
  <c r="AB900" i="6"/>
  <c r="AA901" i="6"/>
  <c r="AB901" i="6"/>
  <c r="AA902" i="6"/>
  <c r="AB902" i="6"/>
  <c r="AA903" i="6"/>
  <c r="AB903" i="6"/>
  <c r="AA904" i="6"/>
  <c r="AB904" i="6"/>
  <c r="AA905" i="6"/>
  <c r="AB905" i="6"/>
  <c r="AA906" i="6"/>
  <c r="AB906" i="6"/>
  <c r="AA907" i="6"/>
  <c r="AB907" i="6"/>
  <c r="AA908" i="6"/>
  <c r="AB908" i="6"/>
  <c r="AA909" i="6"/>
  <c r="AB909" i="6"/>
  <c r="AA910" i="6"/>
  <c r="AB910" i="6"/>
  <c r="AA911" i="6"/>
  <c r="AB911" i="6"/>
  <c r="AA912" i="6"/>
  <c r="AB912" i="6"/>
  <c r="AA913" i="6"/>
  <c r="AB913" i="6"/>
  <c r="AA914" i="6"/>
  <c r="AB914" i="6"/>
  <c r="AA915" i="6"/>
  <c r="AB915" i="6"/>
  <c r="AA916" i="6"/>
  <c r="AB916" i="6"/>
  <c r="AA917" i="6"/>
  <c r="AB917" i="6"/>
  <c r="AA918" i="6"/>
  <c r="AB918" i="6"/>
  <c r="AA919" i="6"/>
  <c r="AB919" i="6"/>
  <c r="AA920" i="6"/>
  <c r="AB920" i="6"/>
  <c r="AA921" i="6"/>
  <c r="AB921" i="6"/>
  <c r="AA922" i="6"/>
  <c r="AB922" i="6"/>
  <c r="AA923" i="6"/>
  <c r="AB923" i="6"/>
  <c r="AA924" i="6"/>
  <c r="AB924" i="6"/>
  <c r="AA925" i="6"/>
  <c r="AB925" i="6"/>
  <c r="AA926" i="6"/>
  <c r="AB926" i="6"/>
  <c r="AA927" i="6"/>
  <c r="AB927" i="6"/>
  <c r="AA928" i="6"/>
  <c r="AB928" i="6"/>
  <c r="AA929" i="6"/>
  <c r="AB929" i="6"/>
  <c r="AA930" i="6"/>
  <c r="AB930" i="6"/>
  <c r="AA931" i="6"/>
  <c r="AB931" i="6"/>
  <c r="AA932" i="6"/>
  <c r="AB932" i="6"/>
  <c r="AA933" i="6"/>
  <c r="AB933" i="6"/>
  <c r="AA934" i="6"/>
  <c r="AB934" i="6"/>
  <c r="AA935" i="6"/>
  <c r="AB935" i="6"/>
  <c r="AA936" i="6"/>
  <c r="AB936" i="6"/>
  <c r="AA937" i="6"/>
  <c r="AB937" i="6"/>
  <c r="AA938" i="6"/>
  <c r="AB938" i="6"/>
  <c r="AA939" i="6"/>
  <c r="AB939" i="6"/>
  <c r="AA940" i="6"/>
  <c r="AB940" i="6"/>
  <c r="AA941" i="6"/>
  <c r="AB941" i="6"/>
  <c r="AA942" i="6"/>
  <c r="AB942" i="6"/>
  <c r="AA943" i="6"/>
  <c r="AB943" i="6"/>
  <c r="AA944" i="6"/>
  <c r="AB944" i="6"/>
  <c r="AA945" i="6"/>
  <c r="AB945" i="6"/>
  <c r="AA946" i="6"/>
  <c r="AB946" i="6"/>
  <c r="AA947" i="6"/>
  <c r="AB947" i="6"/>
  <c r="AA948" i="6"/>
  <c r="AB948" i="6"/>
  <c r="AA949" i="6"/>
  <c r="AB949" i="6"/>
  <c r="AA950" i="6"/>
  <c r="AB950" i="6"/>
  <c r="AA951" i="6"/>
  <c r="AB951" i="6"/>
  <c r="AA952" i="6"/>
  <c r="AB952" i="6"/>
  <c r="AA953" i="6"/>
  <c r="AB953" i="6"/>
  <c r="AA954" i="6"/>
  <c r="AB954" i="6"/>
  <c r="AA955" i="6"/>
  <c r="AB955" i="6"/>
  <c r="AA956" i="6"/>
  <c r="AB956" i="6"/>
  <c r="AA957" i="6"/>
  <c r="AB957" i="6"/>
  <c r="AA958" i="6"/>
  <c r="AB958" i="6"/>
  <c r="AA959" i="6"/>
  <c r="AB959" i="6"/>
  <c r="AA960" i="6"/>
  <c r="AB960" i="6"/>
  <c r="AA961" i="6"/>
  <c r="AB961" i="6"/>
  <c r="AA962" i="6"/>
  <c r="AB962" i="6"/>
  <c r="AA963" i="6"/>
  <c r="AB963" i="6"/>
  <c r="AA964" i="6"/>
  <c r="AB964" i="6"/>
  <c r="AA965" i="6"/>
  <c r="AB965" i="6"/>
  <c r="AA966" i="6"/>
  <c r="AB966" i="6"/>
  <c r="AA967" i="6"/>
  <c r="AB967" i="6"/>
  <c r="AA968" i="6"/>
  <c r="AB968" i="6"/>
  <c r="AA969" i="6"/>
  <c r="AB969" i="6"/>
  <c r="AA970" i="6"/>
  <c r="AB970" i="6"/>
  <c r="AA971" i="6"/>
  <c r="AB971" i="6"/>
  <c r="AA972" i="6"/>
  <c r="AB972" i="6"/>
  <c r="AA973" i="6"/>
  <c r="AB973" i="6"/>
  <c r="AA974" i="6"/>
  <c r="AB974" i="6"/>
  <c r="AA975" i="6"/>
  <c r="AB975" i="6"/>
  <c r="AA976" i="6"/>
  <c r="AB976" i="6"/>
  <c r="AA977" i="6"/>
  <c r="AB977" i="6"/>
  <c r="AA978" i="6"/>
  <c r="AB978" i="6"/>
  <c r="AA979" i="6"/>
  <c r="AB979" i="6"/>
  <c r="AA980" i="6"/>
  <c r="AB980" i="6"/>
  <c r="AA981" i="6"/>
  <c r="AB981" i="6"/>
  <c r="AA982" i="6"/>
  <c r="AB982" i="6"/>
  <c r="AA983" i="6"/>
  <c r="AB983" i="6"/>
  <c r="AA984" i="6"/>
  <c r="AB984" i="6"/>
  <c r="AA985" i="6"/>
  <c r="AB985" i="6"/>
  <c r="AA986" i="6"/>
  <c r="AB986" i="6"/>
  <c r="AA987" i="6"/>
  <c r="AB987" i="6"/>
  <c r="AA988" i="6"/>
  <c r="AB988" i="6"/>
  <c r="AA989" i="6"/>
  <c r="AB989" i="6"/>
  <c r="AA990" i="6"/>
  <c r="AB990" i="6"/>
  <c r="AA991" i="6"/>
  <c r="AB991" i="6"/>
  <c r="AA992" i="6"/>
  <c r="AB992" i="6"/>
  <c r="AA993" i="6"/>
  <c r="AB993" i="6"/>
  <c r="AA994" i="6"/>
  <c r="AB994" i="6"/>
  <c r="AA995" i="6"/>
  <c r="AB995" i="6"/>
  <c r="AA996" i="6"/>
  <c r="AB996" i="6"/>
  <c r="AA997" i="6"/>
  <c r="AB997" i="6"/>
  <c r="AA998" i="6"/>
  <c r="AB998" i="6"/>
  <c r="AA999" i="6"/>
  <c r="AB999" i="6"/>
  <c r="AA1000" i="6"/>
  <c r="AB1000" i="6"/>
  <c r="AA1001" i="6"/>
  <c r="AB1001" i="6"/>
  <c r="AA2" i="6"/>
  <c r="AB2" i="6"/>
  <c r="X3" i="6"/>
  <c r="X4" i="6"/>
  <c r="X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125" i="6"/>
  <c r="X126" i="6"/>
  <c r="X127" i="6"/>
  <c r="X128" i="6"/>
  <c r="X129" i="6"/>
  <c r="X130" i="6"/>
  <c r="X131" i="6"/>
  <c r="X132" i="6"/>
  <c r="X133" i="6"/>
  <c r="X134" i="6"/>
  <c r="X135" i="6"/>
  <c r="X136" i="6"/>
  <c r="X137" i="6"/>
  <c r="X138" i="6"/>
  <c r="X139" i="6"/>
  <c r="X140" i="6"/>
  <c r="X141" i="6"/>
  <c r="X142" i="6"/>
  <c r="X143" i="6"/>
  <c r="X144" i="6"/>
  <c r="X145" i="6"/>
  <c r="X146" i="6"/>
  <c r="X147" i="6"/>
  <c r="X148" i="6"/>
  <c r="X149" i="6"/>
  <c r="X150" i="6"/>
  <c r="X151" i="6"/>
  <c r="X152" i="6"/>
  <c r="X153" i="6"/>
  <c r="X154" i="6"/>
  <c r="X155" i="6"/>
  <c r="X156" i="6"/>
  <c r="X157" i="6"/>
  <c r="X158" i="6"/>
  <c r="X159" i="6"/>
  <c r="X160" i="6"/>
  <c r="X161" i="6"/>
  <c r="X162" i="6"/>
  <c r="X163" i="6"/>
  <c r="X164" i="6"/>
  <c r="X165" i="6"/>
  <c r="X166" i="6"/>
  <c r="X167" i="6"/>
  <c r="X168" i="6"/>
  <c r="X169" i="6"/>
  <c r="X170" i="6"/>
  <c r="X171" i="6"/>
  <c r="X172" i="6"/>
  <c r="X173" i="6"/>
  <c r="X174" i="6"/>
  <c r="X175" i="6"/>
  <c r="X176" i="6"/>
  <c r="X177" i="6"/>
  <c r="X178" i="6"/>
  <c r="X179" i="6"/>
  <c r="X180" i="6"/>
  <c r="X181" i="6"/>
  <c r="X182" i="6"/>
  <c r="X183" i="6"/>
  <c r="X184" i="6"/>
  <c r="X185" i="6"/>
  <c r="X186" i="6"/>
  <c r="X187" i="6"/>
  <c r="X188" i="6"/>
  <c r="X189" i="6"/>
  <c r="X190" i="6"/>
  <c r="X191" i="6"/>
  <c r="X192" i="6"/>
  <c r="X193" i="6"/>
  <c r="X194" i="6"/>
  <c r="X195" i="6"/>
  <c r="X196" i="6"/>
  <c r="X197" i="6"/>
  <c r="X198" i="6"/>
  <c r="X199" i="6"/>
  <c r="X200" i="6"/>
  <c r="X201" i="6"/>
  <c r="X202" i="6"/>
  <c r="X203" i="6"/>
  <c r="X204" i="6"/>
  <c r="X205" i="6"/>
  <c r="X206" i="6"/>
  <c r="X207" i="6"/>
  <c r="X208" i="6"/>
  <c r="X209" i="6"/>
  <c r="X210" i="6"/>
  <c r="X211" i="6"/>
  <c r="X212" i="6"/>
  <c r="X213" i="6"/>
  <c r="X214" i="6"/>
  <c r="X215" i="6"/>
  <c r="X216" i="6"/>
  <c r="X217" i="6"/>
  <c r="X218" i="6"/>
  <c r="X219" i="6"/>
  <c r="X220" i="6"/>
  <c r="X221" i="6"/>
  <c r="X222" i="6"/>
  <c r="X223" i="6"/>
  <c r="X224" i="6"/>
  <c r="X225" i="6"/>
  <c r="X226" i="6"/>
  <c r="X227" i="6"/>
  <c r="X228" i="6"/>
  <c r="X229" i="6"/>
  <c r="X230" i="6"/>
  <c r="X231" i="6"/>
  <c r="X232" i="6"/>
  <c r="X233" i="6"/>
  <c r="X234" i="6"/>
  <c r="X235" i="6"/>
  <c r="X236" i="6"/>
  <c r="X237" i="6"/>
  <c r="X238" i="6"/>
  <c r="X239" i="6"/>
  <c r="X240" i="6"/>
  <c r="X241" i="6"/>
  <c r="X242" i="6"/>
  <c r="X243" i="6"/>
  <c r="X244" i="6"/>
  <c r="X245" i="6"/>
  <c r="X246" i="6"/>
  <c r="X247" i="6"/>
  <c r="X248" i="6"/>
  <c r="X249" i="6"/>
  <c r="X250" i="6"/>
  <c r="X251" i="6"/>
  <c r="X252" i="6"/>
  <c r="X253" i="6"/>
  <c r="X254" i="6"/>
  <c r="X255" i="6"/>
  <c r="X256" i="6"/>
  <c r="X257" i="6"/>
  <c r="X258" i="6"/>
  <c r="X259" i="6"/>
  <c r="X260" i="6"/>
  <c r="X261" i="6"/>
  <c r="X262" i="6"/>
  <c r="X263" i="6"/>
  <c r="X264" i="6"/>
  <c r="X265" i="6"/>
  <c r="X266" i="6"/>
  <c r="X267" i="6"/>
  <c r="X268" i="6"/>
  <c r="X269" i="6"/>
  <c r="X270" i="6"/>
  <c r="X271" i="6"/>
  <c r="X272" i="6"/>
  <c r="X273" i="6"/>
  <c r="X274" i="6"/>
  <c r="X275" i="6"/>
  <c r="X276" i="6"/>
  <c r="X277" i="6"/>
  <c r="X278" i="6"/>
  <c r="X279" i="6"/>
  <c r="X280" i="6"/>
  <c r="X281" i="6"/>
  <c r="X282" i="6"/>
  <c r="X283" i="6"/>
  <c r="X284" i="6"/>
  <c r="X285" i="6"/>
  <c r="X286" i="6"/>
  <c r="X287" i="6"/>
  <c r="X288" i="6"/>
  <c r="X289" i="6"/>
  <c r="X290" i="6"/>
  <c r="X291" i="6"/>
  <c r="X292" i="6"/>
  <c r="X293" i="6"/>
  <c r="X294" i="6"/>
  <c r="X295" i="6"/>
  <c r="X296" i="6"/>
  <c r="X297" i="6"/>
  <c r="X298" i="6"/>
  <c r="X299" i="6"/>
  <c r="X300" i="6"/>
  <c r="X301" i="6"/>
  <c r="X302" i="6"/>
  <c r="X303" i="6"/>
  <c r="X304" i="6"/>
  <c r="X305" i="6"/>
  <c r="X306" i="6"/>
  <c r="X307" i="6"/>
  <c r="X308" i="6"/>
  <c r="X309" i="6"/>
  <c r="X310" i="6"/>
  <c r="X311" i="6"/>
  <c r="X312" i="6"/>
  <c r="X313" i="6"/>
  <c r="X314" i="6"/>
  <c r="X315" i="6"/>
  <c r="X316" i="6"/>
  <c r="X317" i="6"/>
  <c r="X318" i="6"/>
  <c r="X319" i="6"/>
  <c r="X320" i="6"/>
  <c r="X321" i="6"/>
  <c r="X322" i="6"/>
  <c r="X323" i="6"/>
  <c r="X324" i="6"/>
  <c r="X325" i="6"/>
  <c r="X326" i="6"/>
  <c r="X327" i="6"/>
  <c r="X328" i="6"/>
  <c r="X329" i="6"/>
  <c r="X330" i="6"/>
  <c r="X331" i="6"/>
  <c r="X332" i="6"/>
  <c r="X333" i="6"/>
  <c r="X334" i="6"/>
  <c r="X335" i="6"/>
  <c r="X336" i="6"/>
  <c r="X337" i="6"/>
  <c r="X338" i="6"/>
  <c r="X339" i="6"/>
  <c r="X340" i="6"/>
  <c r="X341" i="6"/>
  <c r="X342" i="6"/>
  <c r="X343" i="6"/>
  <c r="X344" i="6"/>
  <c r="X345" i="6"/>
  <c r="X346" i="6"/>
  <c r="X347" i="6"/>
  <c r="X348" i="6"/>
  <c r="X349" i="6"/>
  <c r="X350" i="6"/>
  <c r="X351" i="6"/>
  <c r="X352" i="6"/>
  <c r="X353" i="6"/>
  <c r="X354" i="6"/>
  <c r="X355" i="6"/>
  <c r="X356" i="6"/>
  <c r="X357" i="6"/>
  <c r="X358" i="6"/>
  <c r="X359" i="6"/>
  <c r="X360" i="6"/>
  <c r="X361" i="6"/>
  <c r="X362" i="6"/>
  <c r="X363" i="6"/>
  <c r="X364" i="6"/>
  <c r="X365" i="6"/>
  <c r="X366" i="6"/>
  <c r="X367" i="6"/>
  <c r="X368" i="6"/>
  <c r="X369" i="6"/>
  <c r="X370" i="6"/>
  <c r="X371" i="6"/>
  <c r="X372" i="6"/>
  <c r="X373" i="6"/>
  <c r="X374" i="6"/>
  <c r="X375" i="6"/>
  <c r="X376" i="6"/>
  <c r="X377" i="6"/>
  <c r="X378" i="6"/>
  <c r="X379" i="6"/>
  <c r="X380" i="6"/>
  <c r="X381" i="6"/>
  <c r="X382" i="6"/>
  <c r="X383" i="6"/>
  <c r="X384" i="6"/>
  <c r="X385" i="6"/>
  <c r="X386" i="6"/>
  <c r="X387" i="6"/>
  <c r="X388" i="6"/>
  <c r="X389" i="6"/>
  <c r="X390" i="6"/>
  <c r="X391" i="6"/>
  <c r="X392" i="6"/>
  <c r="X393" i="6"/>
  <c r="X394" i="6"/>
  <c r="X395" i="6"/>
  <c r="X396" i="6"/>
  <c r="X397" i="6"/>
  <c r="X398" i="6"/>
  <c r="X399" i="6"/>
  <c r="X400" i="6"/>
  <c r="X401" i="6"/>
  <c r="X402" i="6"/>
  <c r="X403" i="6"/>
  <c r="X404" i="6"/>
  <c r="X405" i="6"/>
  <c r="X406" i="6"/>
  <c r="X407" i="6"/>
  <c r="X408" i="6"/>
  <c r="X409" i="6"/>
  <c r="X410" i="6"/>
  <c r="X411" i="6"/>
  <c r="X412" i="6"/>
  <c r="X413" i="6"/>
  <c r="X414" i="6"/>
  <c r="X415" i="6"/>
  <c r="X416" i="6"/>
  <c r="X417" i="6"/>
  <c r="X418" i="6"/>
  <c r="X419" i="6"/>
  <c r="X420" i="6"/>
  <c r="X421" i="6"/>
  <c r="X422" i="6"/>
  <c r="X423" i="6"/>
  <c r="X424" i="6"/>
  <c r="X425" i="6"/>
  <c r="X426" i="6"/>
  <c r="X427" i="6"/>
  <c r="X428" i="6"/>
  <c r="X429" i="6"/>
  <c r="X430" i="6"/>
  <c r="X431" i="6"/>
  <c r="X432" i="6"/>
  <c r="X433" i="6"/>
  <c r="X434" i="6"/>
  <c r="X435" i="6"/>
  <c r="X436" i="6"/>
  <c r="X437" i="6"/>
  <c r="X438" i="6"/>
  <c r="X439" i="6"/>
  <c r="X440" i="6"/>
  <c r="X441" i="6"/>
  <c r="X442" i="6"/>
  <c r="X443" i="6"/>
  <c r="X444" i="6"/>
  <c r="X445" i="6"/>
  <c r="X446" i="6"/>
  <c r="X447" i="6"/>
  <c r="X448" i="6"/>
  <c r="X449" i="6"/>
  <c r="X450" i="6"/>
  <c r="X451" i="6"/>
  <c r="X452" i="6"/>
  <c r="X453" i="6"/>
  <c r="X454" i="6"/>
  <c r="X455" i="6"/>
  <c r="X456" i="6"/>
  <c r="X457" i="6"/>
  <c r="X458" i="6"/>
  <c r="X459" i="6"/>
  <c r="X460" i="6"/>
  <c r="X461" i="6"/>
  <c r="X462" i="6"/>
  <c r="X463" i="6"/>
  <c r="X464" i="6"/>
  <c r="X465" i="6"/>
  <c r="X466" i="6"/>
  <c r="X467" i="6"/>
  <c r="X468" i="6"/>
  <c r="X469" i="6"/>
  <c r="X470" i="6"/>
  <c r="X471" i="6"/>
  <c r="X472" i="6"/>
  <c r="X473" i="6"/>
  <c r="X474" i="6"/>
  <c r="X475" i="6"/>
  <c r="X476" i="6"/>
  <c r="X477" i="6"/>
  <c r="X478" i="6"/>
  <c r="X479" i="6"/>
  <c r="X480" i="6"/>
  <c r="X481" i="6"/>
  <c r="X482" i="6"/>
  <c r="X483" i="6"/>
  <c r="X484" i="6"/>
  <c r="X485" i="6"/>
  <c r="X486" i="6"/>
  <c r="X487" i="6"/>
  <c r="X488" i="6"/>
  <c r="X489" i="6"/>
  <c r="X490" i="6"/>
  <c r="X491" i="6"/>
  <c r="X492" i="6"/>
  <c r="X493" i="6"/>
  <c r="X494" i="6"/>
  <c r="X495" i="6"/>
  <c r="X496" i="6"/>
  <c r="X497" i="6"/>
  <c r="X498" i="6"/>
  <c r="X499" i="6"/>
  <c r="X500" i="6"/>
  <c r="X501" i="6"/>
  <c r="X502" i="6"/>
  <c r="X503" i="6"/>
  <c r="X504" i="6"/>
  <c r="X505" i="6"/>
  <c r="X506" i="6"/>
  <c r="X507" i="6"/>
  <c r="X508" i="6"/>
  <c r="X509" i="6"/>
  <c r="X510" i="6"/>
  <c r="X511" i="6"/>
  <c r="X512" i="6"/>
  <c r="X513" i="6"/>
  <c r="X514" i="6"/>
  <c r="X515" i="6"/>
  <c r="X516" i="6"/>
  <c r="X517" i="6"/>
  <c r="X518" i="6"/>
  <c r="X519" i="6"/>
  <c r="X520" i="6"/>
  <c r="X521" i="6"/>
  <c r="X522" i="6"/>
  <c r="X523" i="6"/>
  <c r="X524" i="6"/>
  <c r="X525" i="6"/>
  <c r="X526" i="6"/>
  <c r="X527" i="6"/>
  <c r="X528" i="6"/>
  <c r="X529" i="6"/>
  <c r="X530" i="6"/>
  <c r="X531" i="6"/>
  <c r="X532" i="6"/>
  <c r="X533" i="6"/>
  <c r="X534" i="6"/>
  <c r="X535" i="6"/>
  <c r="X536" i="6"/>
  <c r="X537" i="6"/>
  <c r="X538" i="6"/>
  <c r="X539" i="6"/>
  <c r="X540" i="6"/>
  <c r="X541" i="6"/>
  <c r="X542" i="6"/>
  <c r="X543" i="6"/>
  <c r="X544" i="6"/>
  <c r="X545" i="6"/>
  <c r="X546" i="6"/>
  <c r="X547" i="6"/>
  <c r="X548" i="6"/>
  <c r="X549" i="6"/>
  <c r="X550" i="6"/>
  <c r="X551" i="6"/>
  <c r="X552" i="6"/>
  <c r="X553" i="6"/>
  <c r="X554" i="6"/>
  <c r="X555" i="6"/>
  <c r="X556" i="6"/>
  <c r="X557" i="6"/>
  <c r="X558" i="6"/>
  <c r="X559" i="6"/>
  <c r="X560" i="6"/>
  <c r="X561" i="6"/>
  <c r="X562" i="6"/>
  <c r="X563" i="6"/>
  <c r="X564" i="6"/>
  <c r="X565" i="6"/>
  <c r="X566" i="6"/>
  <c r="X567" i="6"/>
  <c r="X568" i="6"/>
  <c r="X569" i="6"/>
  <c r="X570" i="6"/>
  <c r="X571" i="6"/>
  <c r="X572" i="6"/>
  <c r="X573" i="6"/>
  <c r="X574" i="6"/>
  <c r="X575" i="6"/>
  <c r="X576" i="6"/>
  <c r="X577" i="6"/>
  <c r="X578" i="6"/>
  <c r="X579" i="6"/>
  <c r="X580" i="6"/>
  <c r="X581" i="6"/>
  <c r="X582" i="6"/>
  <c r="X583" i="6"/>
  <c r="X584" i="6"/>
  <c r="X585" i="6"/>
  <c r="X586" i="6"/>
  <c r="X587" i="6"/>
  <c r="X588" i="6"/>
  <c r="X589" i="6"/>
  <c r="X590" i="6"/>
  <c r="X591" i="6"/>
  <c r="X592" i="6"/>
  <c r="X593" i="6"/>
  <c r="X594" i="6"/>
  <c r="X595" i="6"/>
  <c r="X596" i="6"/>
  <c r="X597" i="6"/>
  <c r="X598" i="6"/>
  <c r="X599" i="6"/>
  <c r="X600" i="6"/>
  <c r="X601" i="6"/>
  <c r="X602" i="6"/>
  <c r="X603" i="6"/>
  <c r="X604" i="6"/>
  <c r="X605" i="6"/>
  <c r="X606" i="6"/>
  <c r="X607" i="6"/>
  <c r="X608" i="6"/>
  <c r="X609" i="6"/>
  <c r="X610" i="6"/>
  <c r="X611" i="6"/>
  <c r="X612" i="6"/>
  <c r="X613" i="6"/>
  <c r="X614" i="6"/>
  <c r="X615" i="6"/>
  <c r="X616" i="6"/>
  <c r="X617" i="6"/>
  <c r="X618" i="6"/>
  <c r="X619" i="6"/>
  <c r="X620" i="6"/>
  <c r="X621" i="6"/>
  <c r="X622" i="6"/>
  <c r="X623" i="6"/>
  <c r="X624" i="6"/>
  <c r="X625" i="6"/>
  <c r="X626" i="6"/>
  <c r="X627" i="6"/>
  <c r="X628" i="6"/>
  <c r="X629" i="6"/>
  <c r="X630" i="6"/>
  <c r="X631" i="6"/>
  <c r="X632" i="6"/>
  <c r="X633" i="6"/>
  <c r="X634" i="6"/>
  <c r="X635" i="6"/>
  <c r="X636" i="6"/>
  <c r="X637" i="6"/>
  <c r="X638" i="6"/>
  <c r="X639" i="6"/>
  <c r="X640" i="6"/>
  <c r="X641" i="6"/>
  <c r="X642" i="6"/>
  <c r="X643" i="6"/>
  <c r="X644" i="6"/>
  <c r="X645" i="6"/>
  <c r="X646" i="6"/>
  <c r="X647" i="6"/>
  <c r="X648" i="6"/>
  <c r="X649" i="6"/>
  <c r="X650" i="6"/>
  <c r="X651" i="6"/>
  <c r="X652" i="6"/>
  <c r="X653" i="6"/>
  <c r="X654" i="6"/>
  <c r="X655" i="6"/>
  <c r="X656" i="6"/>
  <c r="X657" i="6"/>
  <c r="X658" i="6"/>
  <c r="X659" i="6"/>
  <c r="X660" i="6"/>
  <c r="X661" i="6"/>
  <c r="X662" i="6"/>
  <c r="X663" i="6"/>
  <c r="X664" i="6"/>
  <c r="X665" i="6"/>
  <c r="X666" i="6"/>
  <c r="X667" i="6"/>
  <c r="X668" i="6"/>
  <c r="X669" i="6"/>
  <c r="X670" i="6"/>
  <c r="X671" i="6"/>
  <c r="X672" i="6"/>
  <c r="X673" i="6"/>
  <c r="X674" i="6"/>
  <c r="X675" i="6"/>
  <c r="X676" i="6"/>
  <c r="X677" i="6"/>
  <c r="X678" i="6"/>
  <c r="X679" i="6"/>
  <c r="X680" i="6"/>
  <c r="X681" i="6"/>
  <c r="X682" i="6"/>
  <c r="X683" i="6"/>
  <c r="X684" i="6"/>
  <c r="X685" i="6"/>
  <c r="X686" i="6"/>
  <c r="X687" i="6"/>
  <c r="X688" i="6"/>
  <c r="X689" i="6"/>
  <c r="X690" i="6"/>
  <c r="X691" i="6"/>
  <c r="X692" i="6"/>
  <c r="X693" i="6"/>
  <c r="X694" i="6"/>
  <c r="X695" i="6"/>
  <c r="X696" i="6"/>
  <c r="X697" i="6"/>
  <c r="X698" i="6"/>
  <c r="X699" i="6"/>
  <c r="X700" i="6"/>
  <c r="X701" i="6"/>
  <c r="X702" i="6"/>
  <c r="X703" i="6"/>
  <c r="X704" i="6"/>
  <c r="X705" i="6"/>
  <c r="X706" i="6"/>
  <c r="X707" i="6"/>
  <c r="X708" i="6"/>
  <c r="X709" i="6"/>
  <c r="X710" i="6"/>
  <c r="X711" i="6"/>
  <c r="X712" i="6"/>
  <c r="X713" i="6"/>
  <c r="X714" i="6"/>
  <c r="X715" i="6"/>
  <c r="X716" i="6"/>
  <c r="X717" i="6"/>
  <c r="X718" i="6"/>
  <c r="X719" i="6"/>
  <c r="X720" i="6"/>
  <c r="X721" i="6"/>
  <c r="X722" i="6"/>
  <c r="X723" i="6"/>
  <c r="X724" i="6"/>
  <c r="X725" i="6"/>
  <c r="X726" i="6"/>
  <c r="X727" i="6"/>
  <c r="X728" i="6"/>
  <c r="X729" i="6"/>
  <c r="X730" i="6"/>
  <c r="X731" i="6"/>
  <c r="X732" i="6"/>
  <c r="X733" i="6"/>
  <c r="X734" i="6"/>
  <c r="X735" i="6"/>
  <c r="X736" i="6"/>
  <c r="X737" i="6"/>
  <c r="X738" i="6"/>
  <c r="X739" i="6"/>
  <c r="X740" i="6"/>
  <c r="X741" i="6"/>
  <c r="X742" i="6"/>
  <c r="X743" i="6"/>
  <c r="X744" i="6"/>
  <c r="X745" i="6"/>
  <c r="X746" i="6"/>
  <c r="X747" i="6"/>
  <c r="X748" i="6"/>
  <c r="X749" i="6"/>
  <c r="X750" i="6"/>
  <c r="X751" i="6"/>
  <c r="X752" i="6"/>
  <c r="X753" i="6"/>
  <c r="X754" i="6"/>
  <c r="X755" i="6"/>
  <c r="X756" i="6"/>
  <c r="X757" i="6"/>
  <c r="X758" i="6"/>
  <c r="X759" i="6"/>
  <c r="X760" i="6"/>
  <c r="X761" i="6"/>
  <c r="X762" i="6"/>
  <c r="X763" i="6"/>
  <c r="X764" i="6"/>
  <c r="X765" i="6"/>
  <c r="X766" i="6"/>
  <c r="X767" i="6"/>
  <c r="X768" i="6"/>
  <c r="X769" i="6"/>
  <c r="X770" i="6"/>
  <c r="X771" i="6"/>
  <c r="X772" i="6"/>
  <c r="X773" i="6"/>
  <c r="X774" i="6"/>
  <c r="X775" i="6"/>
  <c r="X776" i="6"/>
  <c r="X777" i="6"/>
  <c r="X778" i="6"/>
  <c r="X779" i="6"/>
  <c r="X780" i="6"/>
  <c r="X781" i="6"/>
  <c r="X782" i="6"/>
  <c r="X783" i="6"/>
  <c r="X784" i="6"/>
  <c r="X785" i="6"/>
  <c r="X786" i="6"/>
  <c r="X787" i="6"/>
  <c r="X788" i="6"/>
  <c r="X789" i="6"/>
  <c r="X790" i="6"/>
  <c r="X791" i="6"/>
  <c r="X792" i="6"/>
  <c r="X793" i="6"/>
  <c r="X794" i="6"/>
  <c r="X795" i="6"/>
  <c r="X796" i="6"/>
  <c r="X797" i="6"/>
  <c r="X798" i="6"/>
  <c r="X799" i="6"/>
  <c r="X800" i="6"/>
  <c r="X801" i="6"/>
  <c r="X802" i="6"/>
  <c r="X803" i="6"/>
  <c r="X804" i="6"/>
  <c r="X805" i="6"/>
  <c r="X806" i="6"/>
  <c r="X807" i="6"/>
  <c r="X808" i="6"/>
  <c r="X809" i="6"/>
  <c r="X810" i="6"/>
  <c r="X811" i="6"/>
  <c r="X812" i="6"/>
  <c r="X813" i="6"/>
  <c r="X814" i="6"/>
  <c r="X815" i="6"/>
  <c r="X816" i="6"/>
  <c r="X817" i="6"/>
  <c r="X818" i="6"/>
  <c r="X819" i="6"/>
  <c r="X820" i="6"/>
  <c r="X821" i="6"/>
  <c r="X822" i="6"/>
  <c r="X823" i="6"/>
  <c r="X824" i="6"/>
  <c r="X825" i="6"/>
  <c r="X826" i="6"/>
  <c r="X827" i="6"/>
  <c r="X828" i="6"/>
  <c r="X829" i="6"/>
  <c r="X830" i="6"/>
  <c r="X831" i="6"/>
  <c r="X832" i="6"/>
  <c r="X833" i="6"/>
  <c r="X834" i="6"/>
  <c r="X835" i="6"/>
  <c r="X836" i="6"/>
  <c r="X837" i="6"/>
  <c r="X838" i="6"/>
  <c r="X839" i="6"/>
  <c r="X840" i="6"/>
  <c r="X841" i="6"/>
  <c r="X842" i="6"/>
  <c r="X843" i="6"/>
  <c r="X844" i="6"/>
  <c r="X845" i="6"/>
  <c r="X846" i="6"/>
  <c r="X847" i="6"/>
  <c r="X848" i="6"/>
  <c r="X849" i="6"/>
  <c r="X850" i="6"/>
  <c r="X851" i="6"/>
  <c r="X852" i="6"/>
  <c r="X853" i="6"/>
  <c r="X854" i="6"/>
  <c r="X855" i="6"/>
  <c r="X856" i="6"/>
  <c r="X857" i="6"/>
  <c r="X858" i="6"/>
  <c r="X859" i="6"/>
  <c r="X860" i="6"/>
  <c r="X861" i="6"/>
  <c r="X862" i="6"/>
  <c r="X863" i="6"/>
  <c r="X864" i="6"/>
  <c r="X865" i="6"/>
  <c r="X866" i="6"/>
  <c r="X867" i="6"/>
  <c r="X868" i="6"/>
  <c r="X869" i="6"/>
  <c r="X870" i="6"/>
  <c r="X871" i="6"/>
  <c r="X872" i="6"/>
  <c r="X873" i="6"/>
  <c r="X874" i="6"/>
  <c r="X875" i="6"/>
  <c r="X876" i="6"/>
  <c r="X877" i="6"/>
  <c r="X878" i="6"/>
  <c r="X879" i="6"/>
  <c r="X880" i="6"/>
  <c r="X881" i="6"/>
  <c r="X882" i="6"/>
  <c r="X883" i="6"/>
  <c r="X884" i="6"/>
  <c r="X885" i="6"/>
  <c r="X886" i="6"/>
  <c r="X887" i="6"/>
  <c r="X888" i="6"/>
  <c r="X889" i="6"/>
  <c r="X890" i="6"/>
  <c r="X891" i="6"/>
  <c r="X892" i="6"/>
  <c r="X893" i="6"/>
  <c r="X894" i="6"/>
  <c r="X895" i="6"/>
  <c r="X896" i="6"/>
  <c r="X897" i="6"/>
  <c r="X898" i="6"/>
  <c r="X899" i="6"/>
  <c r="X900" i="6"/>
  <c r="X901" i="6"/>
  <c r="X902" i="6"/>
  <c r="X903" i="6"/>
  <c r="X904" i="6"/>
  <c r="X905" i="6"/>
  <c r="X906" i="6"/>
  <c r="X907" i="6"/>
  <c r="X908" i="6"/>
  <c r="X909" i="6"/>
  <c r="X910" i="6"/>
  <c r="X911" i="6"/>
  <c r="X912" i="6"/>
  <c r="X913" i="6"/>
  <c r="X914" i="6"/>
  <c r="X915" i="6"/>
  <c r="X916" i="6"/>
  <c r="X917" i="6"/>
  <c r="X918" i="6"/>
  <c r="X919" i="6"/>
  <c r="X920" i="6"/>
  <c r="X921" i="6"/>
  <c r="X922" i="6"/>
  <c r="X923" i="6"/>
  <c r="X924" i="6"/>
  <c r="X925" i="6"/>
  <c r="X926" i="6"/>
  <c r="X927" i="6"/>
  <c r="X928" i="6"/>
  <c r="X929" i="6"/>
  <c r="X930" i="6"/>
  <c r="X931" i="6"/>
  <c r="X932" i="6"/>
  <c r="X933" i="6"/>
  <c r="X934" i="6"/>
  <c r="X935" i="6"/>
  <c r="X936" i="6"/>
  <c r="X937" i="6"/>
  <c r="X938" i="6"/>
  <c r="X939" i="6"/>
  <c r="X940" i="6"/>
  <c r="X941" i="6"/>
  <c r="X942" i="6"/>
  <c r="X943" i="6"/>
  <c r="X944" i="6"/>
  <c r="X945" i="6"/>
  <c r="X946" i="6"/>
  <c r="X947" i="6"/>
  <c r="X948" i="6"/>
  <c r="X949" i="6"/>
  <c r="X950" i="6"/>
  <c r="X951" i="6"/>
  <c r="X952" i="6"/>
  <c r="X953" i="6"/>
  <c r="X954" i="6"/>
  <c r="X955" i="6"/>
  <c r="X956" i="6"/>
  <c r="X957" i="6"/>
  <c r="X958" i="6"/>
  <c r="X959" i="6"/>
  <c r="X960" i="6"/>
  <c r="X961" i="6"/>
  <c r="X962" i="6"/>
  <c r="X963" i="6"/>
  <c r="X964" i="6"/>
  <c r="X965" i="6"/>
  <c r="X966" i="6"/>
  <c r="X967" i="6"/>
  <c r="X968" i="6"/>
  <c r="X969" i="6"/>
  <c r="X970" i="6"/>
  <c r="X971" i="6"/>
  <c r="X972" i="6"/>
  <c r="X973" i="6"/>
  <c r="X974" i="6"/>
  <c r="X975" i="6"/>
  <c r="X976" i="6"/>
  <c r="X977" i="6"/>
  <c r="X978" i="6"/>
  <c r="X979" i="6"/>
  <c r="X980" i="6"/>
  <c r="X981" i="6"/>
  <c r="X982" i="6"/>
  <c r="X983" i="6"/>
  <c r="X984" i="6"/>
  <c r="X985" i="6"/>
  <c r="X986" i="6"/>
  <c r="X987" i="6"/>
  <c r="X988" i="6"/>
  <c r="X989" i="6"/>
  <c r="X990" i="6"/>
  <c r="X991" i="6"/>
  <c r="X992" i="6"/>
  <c r="X993" i="6"/>
  <c r="X994" i="6"/>
  <c r="X995" i="6"/>
  <c r="X996" i="6"/>
  <c r="X997" i="6"/>
  <c r="X998" i="6"/>
  <c r="X999" i="6"/>
  <c r="X1000" i="6"/>
  <c r="X1001" i="6"/>
  <c r="X2"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B1001" i="6"/>
  <c r="B2" i="6"/>
  <c r="Z3" i="6"/>
  <c r="Z4" i="6"/>
  <c r="Z5"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2" i="6"/>
  <c r="Z173" i="6"/>
  <c r="Z174" i="6"/>
  <c r="Z175" i="6"/>
  <c r="Z176" i="6"/>
  <c r="Z177" i="6"/>
  <c r="Z178" i="6"/>
  <c r="Z179" i="6"/>
  <c r="Z180" i="6"/>
  <c r="Z181" i="6"/>
  <c r="Z182" i="6"/>
  <c r="Z183" i="6"/>
  <c r="Z184" i="6"/>
  <c r="Z185" i="6"/>
  <c r="Z186" i="6"/>
  <c r="Z187" i="6"/>
  <c r="Z188" i="6"/>
  <c r="Z189" i="6"/>
  <c r="Z190" i="6"/>
  <c r="Z191" i="6"/>
  <c r="Z192" i="6"/>
  <c r="Z193" i="6"/>
  <c r="Z194" i="6"/>
  <c r="Z195" i="6"/>
  <c r="Z196" i="6"/>
  <c r="Z197" i="6"/>
  <c r="Z198" i="6"/>
  <c r="Z199" i="6"/>
  <c r="Z200" i="6"/>
  <c r="Z201" i="6"/>
  <c r="Z202" i="6"/>
  <c r="Z203" i="6"/>
  <c r="Z204" i="6"/>
  <c r="Z205" i="6"/>
  <c r="Z206" i="6"/>
  <c r="Z207"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57"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307"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357"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407"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457" i="6"/>
  <c r="Z458" i="6"/>
  <c r="Z459" i="6"/>
  <c r="Z460" i="6"/>
  <c r="Z461" i="6"/>
  <c r="Z462" i="6"/>
  <c r="Z463" i="6"/>
  <c r="Z464" i="6"/>
  <c r="Z465" i="6"/>
  <c r="Z466" i="6"/>
  <c r="Z467" i="6"/>
  <c r="Z468" i="6"/>
  <c r="Z469" i="6"/>
  <c r="Z470" i="6"/>
  <c r="Z471" i="6"/>
  <c r="Z472" i="6"/>
  <c r="Z473" i="6"/>
  <c r="Z474" i="6"/>
  <c r="Z475" i="6"/>
  <c r="Z476" i="6"/>
  <c r="Z477" i="6"/>
  <c r="Z478" i="6"/>
  <c r="Z479" i="6"/>
  <c r="Z480" i="6"/>
  <c r="Z481" i="6"/>
  <c r="Z482" i="6"/>
  <c r="Z483" i="6"/>
  <c r="Z484" i="6"/>
  <c r="Z485" i="6"/>
  <c r="Z486" i="6"/>
  <c r="Z487" i="6"/>
  <c r="Z488" i="6"/>
  <c r="Z489" i="6"/>
  <c r="Z490" i="6"/>
  <c r="Z491" i="6"/>
  <c r="Z492" i="6"/>
  <c r="Z493" i="6"/>
  <c r="Z494" i="6"/>
  <c r="Z495" i="6"/>
  <c r="Z496" i="6"/>
  <c r="Z497" i="6"/>
  <c r="Z498" i="6"/>
  <c r="Z499" i="6"/>
  <c r="Z500" i="6"/>
  <c r="Z501" i="6"/>
  <c r="Z502" i="6"/>
  <c r="Z503" i="6"/>
  <c r="Z504" i="6"/>
  <c r="Z505" i="6"/>
  <c r="Z506" i="6"/>
  <c r="Z507" i="6"/>
  <c r="Z508" i="6"/>
  <c r="Z509" i="6"/>
  <c r="Z510" i="6"/>
  <c r="Z511" i="6"/>
  <c r="Z512" i="6"/>
  <c r="Z513" i="6"/>
  <c r="Z514" i="6"/>
  <c r="Z515" i="6"/>
  <c r="Z516" i="6"/>
  <c r="Z517" i="6"/>
  <c r="Z518" i="6"/>
  <c r="Z519" i="6"/>
  <c r="Z520" i="6"/>
  <c r="Z521" i="6"/>
  <c r="Z522" i="6"/>
  <c r="Z523" i="6"/>
  <c r="Z524" i="6"/>
  <c r="Z525" i="6"/>
  <c r="Z526" i="6"/>
  <c r="Z527" i="6"/>
  <c r="Z528" i="6"/>
  <c r="Z529" i="6"/>
  <c r="Z530" i="6"/>
  <c r="Z531" i="6"/>
  <c r="Z532" i="6"/>
  <c r="Z533" i="6"/>
  <c r="Z534" i="6"/>
  <c r="Z535" i="6"/>
  <c r="Z536" i="6"/>
  <c r="Z537" i="6"/>
  <c r="Z538" i="6"/>
  <c r="Z539" i="6"/>
  <c r="Z540" i="6"/>
  <c r="Z541" i="6"/>
  <c r="Z542" i="6"/>
  <c r="Z543" i="6"/>
  <c r="Z544" i="6"/>
  <c r="Z545" i="6"/>
  <c r="Z546" i="6"/>
  <c r="Z547" i="6"/>
  <c r="Z548" i="6"/>
  <c r="Z549" i="6"/>
  <c r="Z550" i="6"/>
  <c r="Z551" i="6"/>
  <c r="Z552" i="6"/>
  <c r="Z553" i="6"/>
  <c r="Z554" i="6"/>
  <c r="Z555" i="6"/>
  <c r="Z556" i="6"/>
  <c r="Z557" i="6"/>
  <c r="Z558" i="6"/>
  <c r="Z559" i="6"/>
  <c r="Z560" i="6"/>
  <c r="Z561" i="6"/>
  <c r="Z562" i="6"/>
  <c r="Z563" i="6"/>
  <c r="Z564" i="6"/>
  <c r="Z565" i="6"/>
  <c r="Z566" i="6"/>
  <c r="Z567" i="6"/>
  <c r="Z568" i="6"/>
  <c r="Z569" i="6"/>
  <c r="Z570" i="6"/>
  <c r="Z571" i="6"/>
  <c r="Z572" i="6"/>
  <c r="Z573" i="6"/>
  <c r="Z574" i="6"/>
  <c r="Z575" i="6"/>
  <c r="Z576" i="6"/>
  <c r="Z577" i="6"/>
  <c r="Z578" i="6"/>
  <c r="Z579" i="6"/>
  <c r="Z580" i="6"/>
  <c r="Z581" i="6"/>
  <c r="Z582" i="6"/>
  <c r="Z583" i="6"/>
  <c r="Z584" i="6"/>
  <c r="Z585" i="6"/>
  <c r="Z586" i="6"/>
  <c r="Z587" i="6"/>
  <c r="Z588" i="6"/>
  <c r="Z589" i="6"/>
  <c r="Z590" i="6"/>
  <c r="Z591" i="6"/>
  <c r="Z592" i="6"/>
  <c r="Z593" i="6"/>
  <c r="Z594" i="6"/>
  <c r="Z595" i="6"/>
  <c r="Z596" i="6"/>
  <c r="Z597" i="6"/>
  <c r="Z598" i="6"/>
  <c r="Z599" i="6"/>
  <c r="Z600" i="6"/>
  <c r="Z601" i="6"/>
  <c r="Z602" i="6"/>
  <c r="Z603" i="6"/>
  <c r="Z604" i="6"/>
  <c r="Z605" i="6"/>
  <c r="Z606" i="6"/>
  <c r="Z607" i="6"/>
  <c r="Z608" i="6"/>
  <c r="Z609" i="6"/>
  <c r="Z610" i="6"/>
  <c r="Z611" i="6"/>
  <c r="Z612" i="6"/>
  <c r="Z613" i="6"/>
  <c r="Z614" i="6"/>
  <c r="Z615" i="6"/>
  <c r="Z616" i="6"/>
  <c r="Z617" i="6"/>
  <c r="Z618" i="6"/>
  <c r="Z619" i="6"/>
  <c r="Z620" i="6"/>
  <c r="Z621" i="6"/>
  <c r="Z622" i="6"/>
  <c r="Z623" i="6"/>
  <c r="Z624" i="6"/>
  <c r="Z625" i="6"/>
  <c r="Z626" i="6"/>
  <c r="Z627" i="6"/>
  <c r="Z628" i="6"/>
  <c r="Z629" i="6"/>
  <c r="Z630" i="6"/>
  <c r="Z631" i="6"/>
  <c r="Z632" i="6"/>
  <c r="Z633" i="6"/>
  <c r="Z634" i="6"/>
  <c r="Z635" i="6"/>
  <c r="Z636" i="6"/>
  <c r="Z637" i="6"/>
  <c r="Z638" i="6"/>
  <c r="Z639" i="6"/>
  <c r="Z640" i="6"/>
  <c r="Z641" i="6"/>
  <c r="Z642" i="6"/>
  <c r="Z643" i="6"/>
  <c r="Z644" i="6"/>
  <c r="Z645" i="6"/>
  <c r="Z646" i="6"/>
  <c r="Z647" i="6"/>
  <c r="Z648" i="6"/>
  <c r="Z649" i="6"/>
  <c r="Z650" i="6"/>
  <c r="Z651" i="6"/>
  <c r="Z652" i="6"/>
  <c r="Z653" i="6"/>
  <c r="Z654" i="6"/>
  <c r="Z655" i="6"/>
  <c r="Z656" i="6"/>
  <c r="Z657" i="6"/>
  <c r="Z658" i="6"/>
  <c r="Z659" i="6"/>
  <c r="Z660" i="6"/>
  <c r="Z661" i="6"/>
  <c r="Z662" i="6"/>
  <c r="Z663" i="6"/>
  <c r="Z664" i="6"/>
  <c r="Z665" i="6"/>
  <c r="Z666" i="6"/>
  <c r="Z667" i="6"/>
  <c r="Z668" i="6"/>
  <c r="Z669" i="6"/>
  <c r="Z670" i="6"/>
  <c r="Z671" i="6"/>
  <c r="Z672" i="6"/>
  <c r="Z673" i="6"/>
  <c r="Z674" i="6"/>
  <c r="Z675" i="6"/>
  <c r="Z676" i="6"/>
  <c r="Z677" i="6"/>
  <c r="Z678" i="6"/>
  <c r="Z679" i="6"/>
  <c r="Z680" i="6"/>
  <c r="Z681" i="6"/>
  <c r="Z682" i="6"/>
  <c r="Z683" i="6"/>
  <c r="Z684" i="6"/>
  <c r="Z685" i="6"/>
  <c r="Z686" i="6"/>
  <c r="Z687" i="6"/>
  <c r="Z688" i="6"/>
  <c r="Z689" i="6"/>
  <c r="Z690" i="6"/>
  <c r="Z691" i="6"/>
  <c r="Z692" i="6"/>
  <c r="Z693" i="6"/>
  <c r="Z694" i="6"/>
  <c r="Z695" i="6"/>
  <c r="Z696" i="6"/>
  <c r="Z697" i="6"/>
  <c r="Z698" i="6"/>
  <c r="Z699" i="6"/>
  <c r="Z700" i="6"/>
  <c r="Z701" i="6"/>
  <c r="Z702" i="6"/>
  <c r="Z703" i="6"/>
  <c r="Z704" i="6"/>
  <c r="Z705" i="6"/>
  <c r="Z706" i="6"/>
  <c r="Z707" i="6"/>
  <c r="Z708" i="6"/>
  <c r="Z709" i="6"/>
  <c r="Z710" i="6"/>
  <c r="Z711" i="6"/>
  <c r="Z712" i="6"/>
  <c r="Z713" i="6"/>
  <c r="Z714" i="6"/>
  <c r="Z715" i="6"/>
  <c r="Z716" i="6"/>
  <c r="Z717" i="6"/>
  <c r="Z718" i="6"/>
  <c r="Z719" i="6"/>
  <c r="Z720" i="6"/>
  <c r="Z721" i="6"/>
  <c r="Z722" i="6"/>
  <c r="Z723" i="6"/>
  <c r="Z724" i="6"/>
  <c r="Z725" i="6"/>
  <c r="Z726" i="6"/>
  <c r="Z727" i="6"/>
  <c r="Z728" i="6"/>
  <c r="Z729" i="6"/>
  <c r="Z730" i="6"/>
  <c r="Z731" i="6"/>
  <c r="Z732" i="6"/>
  <c r="Z733" i="6"/>
  <c r="Z734" i="6"/>
  <c r="Z735" i="6"/>
  <c r="Z736" i="6"/>
  <c r="Z737" i="6"/>
  <c r="Z738" i="6"/>
  <c r="Z739" i="6"/>
  <c r="Z740" i="6"/>
  <c r="Z741" i="6"/>
  <c r="Z742" i="6"/>
  <c r="Z743" i="6"/>
  <c r="Z744" i="6"/>
  <c r="Z745" i="6"/>
  <c r="Z746" i="6"/>
  <c r="Z747" i="6"/>
  <c r="Z748" i="6"/>
  <c r="Z749" i="6"/>
  <c r="Z750" i="6"/>
  <c r="Z751" i="6"/>
  <c r="Z752" i="6"/>
  <c r="Z753" i="6"/>
  <c r="Z754" i="6"/>
  <c r="Z755" i="6"/>
  <c r="Z756" i="6"/>
  <c r="Z757" i="6"/>
  <c r="Z758" i="6"/>
  <c r="Z759" i="6"/>
  <c r="Z760" i="6"/>
  <c r="Z761" i="6"/>
  <c r="Z762" i="6"/>
  <c r="Z763" i="6"/>
  <c r="Z764" i="6"/>
  <c r="Z765" i="6"/>
  <c r="Z766" i="6"/>
  <c r="Z767" i="6"/>
  <c r="Z768" i="6"/>
  <c r="Z769" i="6"/>
  <c r="Z770" i="6"/>
  <c r="Z771" i="6"/>
  <c r="Z772" i="6"/>
  <c r="Z773" i="6"/>
  <c r="Z774" i="6"/>
  <c r="Z775" i="6"/>
  <c r="Z776" i="6"/>
  <c r="Z777" i="6"/>
  <c r="Z778" i="6"/>
  <c r="Z779" i="6"/>
  <c r="Z780" i="6"/>
  <c r="Z781" i="6"/>
  <c r="Z782" i="6"/>
  <c r="Z783" i="6"/>
  <c r="Z784" i="6"/>
  <c r="Z785" i="6"/>
  <c r="Z786" i="6"/>
  <c r="Z787" i="6"/>
  <c r="Z788" i="6"/>
  <c r="Z789" i="6"/>
  <c r="Z790" i="6"/>
  <c r="Z791" i="6"/>
  <c r="Z792" i="6"/>
  <c r="Z793" i="6"/>
  <c r="Z794" i="6"/>
  <c r="Z795" i="6"/>
  <c r="Z796" i="6"/>
  <c r="Z797" i="6"/>
  <c r="Z798" i="6"/>
  <c r="Z799" i="6"/>
  <c r="Z800" i="6"/>
  <c r="Z801" i="6"/>
  <c r="Z802" i="6"/>
  <c r="Z803" i="6"/>
  <c r="Z804" i="6"/>
  <c r="Z805" i="6"/>
  <c r="Z806" i="6"/>
  <c r="Z807" i="6"/>
  <c r="Z808" i="6"/>
  <c r="Z809" i="6"/>
  <c r="Z810" i="6"/>
  <c r="Z811" i="6"/>
  <c r="Z812" i="6"/>
  <c r="Z813" i="6"/>
  <c r="Z814" i="6"/>
  <c r="Z815" i="6"/>
  <c r="Z816" i="6"/>
  <c r="Z817" i="6"/>
  <c r="Z818" i="6"/>
  <c r="Z819" i="6"/>
  <c r="Z820" i="6"/>
  <c r="Z821" i="6"/>
  <c r="Z822" i="6"/>
  <c r="Z823" i="6"/>
  <c r="Z824" i="6"/>
  <c r="Z825" i="6"/>
  <c r="Z826" i="6"/>
  <c r="Z827" i="6"/>
  <c r="Z828" i="6"/>
  <c r="Z829" i="6"/>
  <c r="Z830" i="6"/>
  <c r="Z831" i="6"/>
  <c r="Z832" i="6"/>
  <c r="Z833" i="6"/>
  <c r="Z834" i="6"/>
  <c r="Z835" i="6"/>
  <c r="Z836" i="6"/>
  <c r="Z837" i="6"/>
  <c r="Z838" i="6"/>
  <c r="Z839" i="6"/>
  <c r="Z840" i="6"/>
  <c r="Z841" i="6"/>
  <c r="Z842" i="6"/>
  <c r="Z843" i="6"/>
  <c r="Z844" i="6"/>
  <c r="Z845" i="6"/>
  <c r="Z846" i="6"/>
  <c r="Z847" i="6"/>
  <c r="Z848" i="6"/>
  <c r="Z849" i="6"/>
  <c r="Z850" i="6"/>
  <c r="Z851" i="6"/>
  <c r="Z852" i="6"/>
  <c r="Z853" i="6"/>
  <c r="Z854" i="6"/>
  <c r="Z855" i="6"/>
  <c r="Z856" i="6"/>
  <c r="Z857" i="6"/>
  <c r="Z858" i="6"/>
  <c r="Z859" i="6"/>
  <c r="Z860" i="6"/>
  <c r="Z861" i="6"/>
  <c r="Z862" i="6"/>
  <c r="Z863" i="6"/>
  <c r="Z864" i="6"/>
  <c r="Z865" i="6"/>
  <c r="Z866" i="6"/>
  <c r="Z867" i="6"/>
  <c r="Z868" i="6"/>
  <c r="Z869" i="6"/>
  <c r="Z870" i="6"/>
  <c r="Z871" i="6"/>
  <c r="Z872" i="6"/>
  <c r="Z873" i="6"/>
  <c r="Z874" i="6"/>
  <c r="Z875" i="6"/>
  <c r="Z876" i="6"/>
  <c r="Z877" i="6"/>
  <c r="Z878" i="6"/>
  <c r="Z879" i="6"/>
  <c r="Z880" i="6"/>
  <c r="Z881" i="6"/>
  <c r="Z882" i="6"/>
  <c r="Z883" i="6"/>
  <c r="Z884" i="6"/>
  <c r="Z885" i="6"/>
  <c r="Z886" i="6"/>
  <c r="Z887" i="6"/>
  <c r="Z888" i="6"/>
  <c r="Z889" i="6"/>
  <c r="Z890" i="6"/>
  <c r="Z891" i="6"/>
  <c r="Z892" i="6"/>
  <c r="Z893" i="6"/>
  <c r="Z894" i="6"/>
  <c r="Z895" i="6"/>
  <c r="Z896" i="6"/>
  <c r="Z897" i="6"/>
  <c r="Z898" i="6"/>
  <c r="Z899" i="6"/>
  <c r="Z900" i="6"/>
  <c r="Z901" i="6"/>
  <c r="Z902" i="6"/>
  <c r="Z903" i="6"/>
  <c r="Z904" i="6"/>
  <c r="Z905" i="6"/>
  <c r="Z906" i="6"/>
  <c r="Z907" i="6"/>
  <c r="Z908" i="6"/>
  <c r="Z909" i="6"/>
  <c r="Z910" i="6"/>
  <c r="Z911" i="6"/>
  <c r="Z912" i="6"/>
  <c r="Z913" i="6"/>
  <c r="Z914" i="6"/>
  <c r="Z915" i="6"/>
  <c r="Z916" i="6"/>
  <c r="Z917" i="6"/>
  <c r="Z918" i="6"/>
  <c r="Z919" i="6"/>
  <c r="Z920" i="6"/>
  <c r="Z921" i="6"/>
  <c r="Z922" i="6"/>
  <c r="Z923" i="6"/>
  <c r="Z924" i="6"/>
  <c r="Z925" i="6"/>
  <c r="Z926" i="6"/>
  <c r="Z927" i="6"/>
  <c r="Z928" i="6"/>
  <c r="Z929" i="6"/>
  <c r="Z930" i="6"/>
  <c r="Z931" i="6"/>
  <c r="Z932" i="6"/>
  <c r="Z933" i="6"/>
  <c r="Z934" i="6"/>
  <c r="Z935" i="6"/>
  <c r="Z936" i="6"/>
  <c r="Z937" i="6"/>
  <c r="Z938" i="6"/>
  <c r="Z939" i="6"/>
  <c r="Z940" i="6"/>
  <c r="Z941" i="6"/>
  <c r="Z942" i="6"/>
  <c r="Z943" i="6"/>
  <c r="Z944" i="6"/>
  <c r="Z945" i="6"/>
  <c r="Z946" i="6"/>
  <c r="Z947" i="6"/>
  <c r="Z948" i="6"/>
  <c r="Z949" i="6"/>
  <c r="Z950" i="6"/>
  <c r="Z951" i="6"/>
  <c r="Z952" i="6"/>
  <c r="Z953" i="6"/>
  <c r="Z954" i="6"/>
  <c r="Z955" i="6"/>
  <c r="Z956" i="6"/>
  <c r="Z957" i="6"/>
  <c r="Z958" i="6"/>
  <c r="Z959" i="6"/>
  <c r="Z960" i="6"/>
  <c r="Z961" i="6"/>
  <c r="Z962" i="6"/>
  <c r="Z963" i="6"/>
  <c r="Z964" i="6"/>
  <c r="Z965" i="6"/>
  <c r="Z966" i="6"/>
  <c r="Z967" i="6"/>
  <c r="Z968" i="6"/>
  <c r="Z969" i="6"/>
  <c r="Z970" i="6"/>
  <c r="Z971" i="6"/>
  <c r="Z972" i="6"/>
  <c r="Z973" i="6"/>
  <c r="Z974" i="6"/>
  <c r="Z975" i="6"/>
  <c r="Z976" i="6"/>
  <c r="Z977" i="6"/>
  <c r="Z978" i="6"/>
  <c r="Z979" i="6"/>
  <c r="Z980" i="6"/>
  <c r="Z981" i="6"/>
  <c r="Z982" i="6"/>
  <c r="Z983" i="6"/>
  <c r="Z984" i="6"/>
  <c r="Z985" i="6"/>
  <c r="Z986" i="6"/>
  <c r="Z987" i="6"/>
  <c r="Z988" i="6"/>
  <c r="Z989" i="6"/>
  <c r="Z990" i="6"/>
  <c r="Z991" i="6"/>
  <c r="Z992" i="6"/>
  <c r="Z993" i="6"/>
  <c r="Z994" i="6"/>
  <c r="Z995" i="6"/>
  <c r="Z996" i="6"/>
  <c r="Z997" i="6"/>
  <c r="Z998" i="6"/>
  <c r="Z999" i="6"/>
  <c r="Z1000" i="6"/>
  <c r="Z1001" i="6"/>
  <c r="Z2" i="6"/>
  <c r="R3" i="6"/>
  <c r="R4" i="6"/>
  <c r="R5" i="6"/>
  <c r="R6" i="6"/>
  <c r="R7" i="6"/>
  <c r="R8" i="6"/>
  <c r="R9" i="6"/>
  <c r="R10" i="6"/>
  <c r="R11" i="6"/>
  <c r="R12" i="6"/>
  <c r="R13" i="6"/>
  <c r="R14" i="6"/>
  <c r="R15" i="6"/>
  <c r="R16" i="6"/>
  <c r="R17" i="6"/>
  <c r="R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119" i="6"/>
  <c r="R120" i="6"/>
  <c r="R121" i="6"/>
  <c r="R122" i="6"/>
  <c r="R123" i="6"/>
  <c r="R124" i="6"/>
  <c r="R125" i="6"/>
  <c r="R126" i="6"/>
  <c r="R127" i="6"/>
  <c r="R128" i="6"/>
  <c r="R129" i="6"/>
  <c r="R130" i="6"/>
  <c r="R131" i="6"/>
  <c r="R132" i="6"/>
  <c r="R133" i="6"/>
  <c r="R134" i="6"/>
  <c r="R135" i="6"/>
  <c r="R136" i="6"/>
  <c r="R137" i="6"/>
  <c r="R138" i="6"/>
  <c r="R139" i="6"/>
  <c r="R140" i="6"/>
  <c r="R141" i="6"/>
  <c r="R142" i="6"/>
  <c r="R143" i="6"/>
  <c r="R144" i="6"/>
  <c r="R145" i="6"/>
  <c r="R146" i="6"/>
  <c r="R147" i="6"/>
  <c r="R148" i="6"/>
  <c r="R149" i="6"/>
  <c r="R150" i="6"/>
  <c r="R151" i="6"/>
  <c r="R152" i="6"/>
  <c r="R153" i="6"/>
  <c r="R154" i="6"/>
  <c r="R155" i="6"/>
  <c r="R156" i="6"/>
  <c r="R157" i="6"/>
  <c r="R158" i="6"/>
  <c r="R159" i="6"/>
  <c r="R160" i="6"/>
  <c r="R161" i="6"/>
  <c r="R162" i="6"/>
  <c r="R163" i="6"/>
  <c r="R164" i="6"/>
  <c r="R165" i="6"/>
  <c r="R166" i="6"/>
  <c r="R167" i="6"/>
  <c r="R168" i="6"/>
  <c r="R169" i="6"/>
  <c r="R170" i="6"/>
  <c r="R171" i="6"/>
  <c r="R172" i="6"/>
  <c r="R173" i="6"/>
  <c r="R174" i="6"/>
  <c r="R175" i="6"/>
  <c r="R176" i="6"/>
  <c r="R177" i="6"/>
  <c r="R178" i="6"/>
  <c r="R179" i="6"/>
  <c r="R180" i="6"/>
  <c r="R181" i="6"/>
  <c r="R182" i="6"/>
  <c r="R183" i="6"/>
  <c r="R184" i="6"/>
  <c r="R185" i="6"/>
  <c r="R186" i="6"/>
  <c r="R187" i="6"/>
  <c r="R188" i="6"/>
  <c r="R189" i="6"/>
  <c r="R190" i="6"/>
  <c r="R191" i="6"/>
  <c r="R192" i="6"/>
  <c r="R193" i="6"/>
  <c r="R194" i="6"/>
  <c r="R195" i="6"/>
  <c r="R196" i="6"/>
  <c r="R197" i="6"/>
  <c r="R198" i="6"/>
  <c r="R199" i="6"/>
  <c r="R200" i="6"/>
  <c r="R201" i="6"/>
  <c r="R202" i="6"/>
  <c r="R203" i="6"/>
  <c r="R204" i="6"/>
  <c r="R205" i="6"/>
  <c r="R206" i="6"/>
  <c r="R207" i="6"/>
  <c r="R208" i="6"/>
  <c r="R209" i="6"/>
  <c r="R210" i="6"/>
  <c r="R211" i="6"/>
  <c r="R212" i="6"/>
  <c r="R213" i="6"/>
  <c r="R214" i="6"/>
  <c r="R215" i="6"/>
  <c r="R216" i="6"/>
  <c r="R217" i="6"/>
  <c r="R218" i="6"/>
  <c r="R219" i="6"/>
  <c r="R220" i="6"/>
  <c r="R221" i="6"/>
  <c r="R222" i="6"/>
  <c r="R223" i="6"/>
  <c r="R224" i="6"/>
  <c r="R225" i="6"/>
  <c r="R226" i="6"/>
  <c r="R227" i="6"/>
  <c r="R228" i="6"/>
  <c r="R229" i="6"/>
  <c r="R230" i="6"/>
  <c r="R231" i="6"/>
  <c r="R232" i="6"/>
  <c r="R233" i="6"/>
  <c r="R234" i="6"/>
  <c r="R235" i="6"/>
  <c r="R236" i="6"/>
  <c r="R237" i="6"/>
  <c r="R238" i="6"/>
  <c r="R239" i="6"/>
  <c r="R240" i="6"/>
  <c r="R241" i="6"/>
  <c r="R242" i="6"/>
  <c r="R243" i="6"/>
  <c r="R244" i="6"/>
  <c r="R245" i="6"/>
  <c r="R246" i="6"/>
  <c r="R247" i="6"/>
  <c r="R248" i="6"/>
  <c r="R249" i="6"/>
  <c r="R250" i="6"/>
  <c r="R251" i="6"/>
  <c r="R252" i="6"/>
  <c r="R253" i="6"/>
  <c r="R254" i="6"/>
  <c r="R255" i="6"/>
  <c r="R256" i="6"/>
  <c r="R257" i="6"/>
  <c r="R258" i="6"/>
  <c r="R259" i="6"/>
  <c r="R260" i="6"/>
  <c r="R261" i="6"/>
  <c r="R262" i="6"/>
  <c r="R263" i="6"/>
  <c r="R264" i="6"/>
  <c r="R265" i="6"/>
  <c r="R266" i="6"/>
  <c r="R267" i="6"/>
  <c r="R268" i="6"/>
  <c r="R269" i="6"/>
  <c r="R270" i="6"/>
  <c r="R271" i="6"/>
  <c r="R272" i="6"/>
  <c r="R273" i="6"/>
  <c r="R274" i="6"/>
  <c r="R275" i="6"/>
  <c r="R276" i="6"/>
  <c r="R277" i="6"/>
  <c r="R278" i="6"/>
  <c r="R279" i="6"/>
  <c r="R280" i="6"/>
  <c r="R281" i="6"/>
  <c r="R282" i="6"/>
  <c r="R283" i="6"/>
  <c r="R284" i="6"/>
  <c r="R285" i="6"/>
  <c r="R286" i="6"/>
  <c r="R287" i="6"/>
  <c r="R288" i="6"/>
  <c r="R289" i="6"/>
  <c r="R290" i="6"/>
  <c r="R291" i="6"/>
  <c r="R292" i="6"/>
  <c r="R293" i="6"/>
  <c r="R294" i="6"/>
  <c r="R295" i="6"/>
  <c r="R296" i="6"/>
  <c r="R297" i="6"/>
  <c r="R298" i="6"/>
  <c r="R299" i="6"/>
  <c r="R300" i="6"/>
  <c r="R301" i="6"/>
  <c r="R302" i="6"/>
  <c r="R303" i="6"/>
  <c r="R304" i="6"/>
  <c r="R305" i="6"/>
  <c r="R306" i="6"/>
  <c r="R307" i="6"/>
  <c r="R308" i="6"/>
  <c r="R309" i="6"/>
  <c r="R310" i="6"/>
  <c r="R311" i="6"/>
  <c r="R312" i="6"/>
  <c r="R313" i="6"/>
  <c r="R314" i="6"/>
  <c r="R315" i="6"/>
  <c r="R316" i="6"/>
  <c r="R317" i="6"/>
  <c r="R318" i="6"/>
  <c r="R319" i="6"/>
  <c r="R320" i="6"/>
  <c r="R321" i="6"/>
  <c r="R322" i="6"/>
  <c r="R323" i="6"/>
  <c r="R324" i="6"/>
  <c r="R325" i="6"/>
  <c r="R326" i="6"/>
  <c r="R327" i="6"/>
  <c r="R328" i="6"/>
  <c r="R329" i="6"/>
  <c r="R330" i="6"/>
  <c r="R331" i="6"/>
  <c r="R332" i="6"/>
  <c r="R333" i="6"/>
  <c r="R334" i="6"/>
  <c r="R335" i="6"/>
  <c r="R336" i="6"/>
  <c r="R337" i="6"/>
  <c r="R338" i="6"/>
  <c r="R339" i="6"/>
  <c r="R340" i="6"/>
  <c r="R341" i="6"/>
  <c r="R342" i="6"/>
  <c r="R343" i="6"/>
  <c r="R344" i="6"/>
  <c r="R345" i="6"/>
  <c r="R346" i="6"/>
  <c r="R347" i="6"/>
  <c r="R348" i="6"/>
  <c r="R349" i="6"/>
  <c r="R350" i="6"/>
  <c r="R351" i="6"/>
  <c r="R352" i="6"/>
  <c r="R353" i="6"/>
  <c r="R354" i="6"/>
  <c r="R355" i="6"/>
  <c r="R356" i="6"/>
  <c r="R357" i="6"/>
  <c r="R358" i="6"/>
  <c r="R359" i="6"/>
  <c r="R360" i="6"/>
  <c r="R361" i="6"/>
  <c r="R362" i="6"/>
  <c r="R363" i="6"/>
  <c r="R364" i="6"/>
  <c r="R365" i="6"/>
  <c r="R366" i="6"/>
  <c r="R367" i="6"/>
  <c r="R368" i="6"/>
  <c r="R369" i="6"/>
  <c r="R370" i="6"/>
  <c r="R371" i="6"/>
  <c r="R372" i="6"/>
  <c r="R373" i="6"/>
  <c r="R374" i="6"/>
  <c r="R375" i="6"/>
  <c r="R376" i="6"/>
  <c r="R377" i="6"/>
  <c r="R378" i="6"/>
  <c r="R379" i="6"/>
  <c r="R380" i="6"/>
  <c r="R381" i="6"/>
  <c r="R382" i="6"/>
  <c r="R383" i="6"/>
  <c r="R384" i="6"/>
  <c r="R385" i="6"/>
  <c r="R386" i="6"/>
  <c r="R387" i="6"/>
  <c r="R388" i="6"/>
  <c r="R389" i="6"/>
  <c r="R390" i="6"/>
  <c r="R391" i="6"/>
  <c r="R392" i="6"/>
  <c r="R393" i="6"/>
  <c r="R394" i="6"/>
  <c r="R395" i="6"/>
  <c r="R396" i="6"/>
  <c r="R397" i="6"/>
  <c r="R398" i="6"/>
  <c r="R399" i="6"/>
  <c r="R400" i="6"/>
  <c r="R401" i="6"/>
  <c r="R402" i="6"/>
  <c r="R403" i="6"/>
  <c r="R404" i="6"/>
  <c r="R405" i="6"/>
  <c r="R406" i="6"/>
  <c r="R407" i="6"/>
  <c r="R408" i="6"/>
  <c r="R409" i="6"/>
  <c r="R410" i="6"/>
  <c r="R411" i="6"/>
  <c r="R412" i="6"/>
  <c r="R413" i="6"/>
  <c r="R414" i="6"/>
  <c r="R415" i="6"/>
  <c r="R416" i="6"/>
  <c r="R417" i="6"/>
  <c r="R418" i="6"/>
  <c r="R419" i="6"/>
  <c r="R420" i="6"/>
  <c r="R421" i="6"/>
  <c r="R422" i="6"/>
  <c r="R423" i="6"/>
  <c r="R424" i="6"/>
  <c r="R425" i="6"/>
  <c r="R426" i="6"/>
  <c r="R427" i="6"/>
  <c r="R428" i="6"/>
  <c r="R429" i="6"/>
  <c r="R430" i="6"/>
  <c r="R431" i="6"/>
  <c r="R432" i="6"/>
  <c r="R433" i="6"/>
  <c r="R434" i="6"/>
  <c r="R435" i="6"/>
  <c r="R436" i="6"/>
  <c r="R437" i="6"/>
  <c r="R438" i="6"/>
  <c r="R439" i="6"/>
  <c r="R440" i="6"/>
  <c r="R441" i="6"/>
  <c r="R442" i="6"/>
  <c r="R443" i="6"/>
  <c r="R444" i="6"/>
  <c r="R445" i="6"/>
  <c r="R446" i="6"/>
  <c r="R447" i="6"/>
  <c r="R448" i="6"/>
  <c r="R449" i="6"/>
  <c r="R450" i="6"/>
  <c r="R451" i="6"/>
  <c r="R452" i="6"/>
  <c r="R453" i="6"/>
  <c r="R454" i="6"/>
  <c r="R455" i="6"/>
  <c r="R456" i="6"/>
  <c r="R457" i="6"/>
  <c r="R458" i="6"/>
  <c r="R459" i="6"/>
  <c r="R460" i="6"/>
  <c r="R461" i="6"/>
  <c r="R462" i="6"/>
  <c r="R463" i="6"/>
  <c r="R464" i="6"/>
  <c r="R465" i="6"/>
  <c r="R466" i="6"/>
  <c r="R467" i="6"/>
  <c r="R468" i="6"/>
  <c r="R469" i="6"/>
  <c r="R470" i="6"/>
  <c r="R471" i="6"/>
  <c r="R472" i="6"/>
  <c r="R473" i="6"/>
  <c r="R474" i="6"/>
  <c r="R475" i="6"/>
  <c r="R476" i="6"/>
  <c r="R477" i="6"/>
  <c r="R478" i="6"/>
  <c r="R479" i="6"/>
  <c r="R480" i="6"/>
  <c r="R481" i="6"/>
  <c r="R482" i="6"/>
  <c r="R483" i="6"/>
  <c r="R484" i="6"/>
  <c r="R485" i="6"/>
  <c r="R486" i="6"/>
  <c r="R487" i="6"/>
  <c r="R488" i="6"/>
  <c r="R489" i="6"/>
  <c r="R490" i="6"/>
  <c r="R491" i="6"/>
  <c r="R492" i="6"/>
  <c r="R493" i="6"/>
  <c r="R494" i="6"/>
  <c r="R495" i="6"/>
  <c r="R496" i="6"/>
  <c r="R497" i="6"/>
  <c r="R498" i="6"/>
  <c r="R499" i="6"/>
  <c r="R500" i="6"/>
  <c r="R501" i="6"/>
  <c r="R502" i="6"/>
  <c r="R503" i="6"/>
  <c r="R504" i="6"/>
  <c r="R505" i="6"/>
  <c r="R506" i="6"/>
  <c r="R507" i="6"/>
  <c r="R508" i="6"/>
  <c r="R509" i="6"/>
  <c r="R510" i="6"/>
  <c r="R511" i="6"/>
  <c r="R512" i="6"/>
  <c r="R513" i="6"/>
  <c r="R514" i="6"/>
  <c r="R515" i="6"/>
  <c r="R516" i="6"/>
  <c r="R517" i="6"/>
  <c r="R518" i="6"/>
  <c r="R519" i="6"/>
  <c r="R520" i="6"/>
  <c r="R521" i="6"/>
  <c r="R522" i="6"/>
  <c r="R523" i="6"/>
  <c r="R524" i="6"/>
  <c r="R525" i="6"/>
  <c r="R526" i="6"/>
  <c r="R527" i="6"/>
  <c r="R528" i="6"/>
  <c r="R529" i="6"/>
  <c r="R530" i="6"/>
  <c r="R531" i="6"/>
  <c r="R532" i="6"/>
  <c r="R533" i="6"/>
  <c r="R534" i="6"/>
  <c r="R535" i="6"/>
  <c r="R536" i="6"/>
  <c r="R537" i="6"/>
  <c r="R538" i="6"/>
  <c r="R539" i="6"/>
  <c r="R540" i="6"/>
  <c r="R541" i="6"/>
  <c r="R542" i="6"/>
  <c r="R543" i="6"/>
  <c r="R544" i="6"/>
  <c r="R545" i="6"/>
  <c r="R546" i="6"/>
  <c r="R547" i="6"/>
  <c r="R548" i="6"/>
  <c r="R549" i="6"/>
  <c r="R550" i="6"/>
  <c r="R551" i="6"/>
  <c r="R552" i="6"/>
  <c r="R553" i="6"/>
  <c r="R554" i="6"/>
  <c r="R555" i="6"/>
  <c r="R556" i="6"/>
  <c r="R557" i="6"/>
  <c r="R558" i="6"/>
  <c r="R559" i="6"/>
  <c r="R560" i="6"/>
  <c r="R561" i="6"/>
  <c r="R562" i="6"/>
  <c r="R563" i="6"/>
  <c r="R564" i="6"/>
  <c r="R565" i="6"/>
  <c r="R566" i="6"/>
  <c r="R567" i="6"/>
  <c r="R568" i="6"/>
  <c r="R569" i="6"/>
  <c r="R570" i="6"/>
  <c r="R571" i="6"/>
  <c r="R572" i="6"/>
  <c r="R573" i="6"/>
  <c r="R574" i="6"/>
  <c r="R575" i="6"/>
  <c r="R576" i="6"/>
  <c r="R577" i="6"/>
  <c r="R578" i="6"/>
  <c r="R579" i="6"/>
  <c r="R580" i="6"/>
  <c r="R581" i="6"/>
  <c r="R582" i="6"/>
  <c r="R583" i="6"/>
  <c r="R584" i="6"/>
  <c r="R585" i="6"/>
  <c r="R586" i="6"/>
  <c r="R587" i="6"/>
  <c r="R588" i="6"/>
  <c r="R589" i="6"/>
  <c r="R590" i="6"/>
  <c r="R591" i="6"/>
  <c r="R592" i="6"/>
  <c r="R593" i="6"/>
  <c r="R594" i="6"/>
  <c r="R595" i="6"/>
  <c r="R596" i="6"/>
  <c r="R597" i="6"/>
  <c r="R598" i="6"/>
  <c r="R599" i="6"/>
  <c r="R600" i="6"/>
  <c r="R601" i="6"/>
  <c r="R602" i="6"/>
  <c r="R603" i="6"/>
  <c r="R604" i="6"/>
  <c r="R605" i="6"/>
  <c r="R606" i="6"/>
  <c r="R607" i="6"/>
  <c r="R608" i="6"/>
  <c r="R609" i="6"/>
  <c r="R610" i="6"/>
  <c r="R611" i="6"/>
  <c r="R612" i="6"/>
  <c r="R613" i="6"/>
  <c r="R614" i="6"/>
  <c r="R615" i="6"/>
  <c r="R616" i="6"/>
  <c r="R617" i="6"/>
  <c r="R618" i="6"/>
  <c r="R619" i="6"/>
  <c r="R620" i="6"/>
  <c r="R621" i="6"/>
  <c r="R622" i="6"/>
  <c r="R623" i="6"/>
  <c r="R624" i="6"/>
  <c r="R625" i="6"/>
  <c r="R626" i="6"/>
  <c r="R627" i="6"/>
  <c r="R628" i="6"/>
  <c r="R629" i="6"/>
  <c r="R630" i="6"/>
  <c r="R631" i="6"/>
  <c r="R632" i="6"/>
  <c r="R633" i="6"/>
  <c r="R634" i="6"/>
  <c r="R635" i="6"/>
  <c r="R636" i="6"/>
  <c r="R637" i="6"/>
  <c r="R638" i="6"/>
  <c r="R639" i="6"/>
  <c r="R640" i="6"/>
  <c r="R641" i="6"/>
  <c r="R642" i="6"/>
  <c r="R643" i="6"/>
  <c r="R644" i="6"/>
  <c r="R645" i="6"/>
  <c r="R646" i="6"/>
  <c r="R647" i="6"/>
  <c r="R648" i="6"/>
  <c r="R649" i="6"/>
  <c r="R650" i="6"/>
  <c r="R651" i="6"/>
  <c r="R652" i="6"/>
  <c r="R653" i="6"/>
  <c r="R654" i="6"/>
  <c r="R655" i="6"/>
  <c r="R656" i="6"/>
  <c r="R657" i="6"/>
  <c r="R658" i="6"/>
  <c r="R659" i="6"/>
  <c r="R660" i="6"/>
  <c r="R661" i="6"/>
  <c r="R662" i="6"/>
  <c r="R663" i="6"/>
  <c r="R664" i="6"/>
  <c r="R665" i="6"/>
  <c r="R666" i="6"/>
  <c r="R667" i="6"/>
  <c r="R668" i="6"/>
  <c r="R669" i="6"/>
  <c r="R670" i="6"/>
  <c r="R671" i="6"/>
  <c r="R672" i="6"/>
  <c r="R673" i="6"/>
  <c r="R674" i="6"/>
  <c r="R675" i="6"/>
  <c r="R676" i="6"/>
  <c r="R677" i="6"/>
  <c r="R678" i="6"/>
  <c r="R679" i="6"/>
  <c r="R680" i="6"/>
  <c r="R681" i="6"/>
  <c r="R682" i="6"/>
  <c r="R683" i="6"/>
  <c r="R684" i="6"/>
  <c r="R685" i="6"/>
  <c r="R686" i="6"/>
  <c r="R687" i="6"/>
  <c r="R688" i="6"/>
  <c r="R689" i="6"/>
  <c r="R690" i="6"/>
  <c r="R691" i="6"/>
  <c r="R692" i="6"/>
  <c r="R693" i="6"/>
  <c r="R694" i="6"/>
  <c r="R695" i="6"/>
  <c r="R696" i="6"/>
  <c r="R697" i="6"/>
  <c r="R698" i="6"/>
  <c r="R699" i="6"/>
  <c r="R700" i="6"/>
  <c r="R701" i="6"/>
  <c r="R702" i="6"/>
  <c r="R703" i="6"/>
  <c r="R704" i="6"/>
  <c r="R705" i="6"/>
  <c r="R706" i="6"/>
  <c r="R707" i="6"/>
  <c r="R708" i="6"/>
  <c r="R709" i="6"/>
  <c r="R710" i="6"/>
  <c r="R711" i="6"/>
  <c r="R712" i="6"/>
  <c r="R713" i="6"/>
  <c r="R714" i="6"/>
  <c r="R715" i="6"/>
  <c r="R716" i="6"/>
  <c r="R717" i="6"/>
  <c r="R718" i="6"/>
  <c r="R719" i="6"/>
  <c r="R720" i="6"/>
  <c r="R721" i="6"/>
  <c r="R722" i="6"/>
  <c r="R723" i="6"/>
  <c r="R724" i="6"/>
  <c r="R725" i="6"/>
  <c r="R726" i="6"/>
  <c r="R727" i="6"/>
  <c r="R728" i="6"/>
  <c r="R729" i="6"/>
  <c r="R730" i="6"/>
  <c r="R731" i="6"/>
  <c r="R732" i="6"/>
  <c r="R733" i="6"/>
  <c r="R734" i="6"/>
  <c r="R735" i="6"/>
  <c r="R736" i="6"/>
  <c r="R737" i="6"/>
  <c r="R738" i="6"/>
  <c r="R739" i="6"/>
  <c r="R740" i="6"/>
  <c r="R741" i="6"/>
  <c r="R742" i="6"/>
  <c r="R743" i="6"/>
  <c r="R744" i="6"/>
  <c r="R745" i="6"/>
  <c r="R746" i="6"/>
  <c r="R747" i="6"/>
  <c r="R748" i="6"/>
  <c r="R749" i="6"/>
  <c r="R750" i="6"/>
  <c r="R751" i="6"/>
  <c r="R752" i="6"/>
  <c r="R753" i="6"/>
  <c r="R754" i="6"/>
  <c r="R755" i="6"/>
  <c r="R756" i="6"/>
  <c r="R757" i="6"/>
  <c r="R758" i="6"/>
  <c r="R759" i="6"/>
  <c r="R760" i="6"/>
  <c r="R761" i="6"/>
  <c r="R762" i="6"/>
  <c r="R763" i="6"/>
  <c r="R764" i="6"/>
  <c r="R765" i="6"/>
  <c r="R766" i="6"/>
  <c r="R767" i="6"/>
  <c r="R768" i="6"/>
  <c r="R769" i="6"/>
  <c r="R770" i="6"/>
  <c r="R771" i="6"/>
  <c r="R772" i="6"/>
  <c r="R773" i="6"/>
  <c r="R774" i="6"/>
  <c r="R775" i="6"/>
  <c r="R776" i="6"/>
  <c r="R777" i="6"/>
  <c r="R778" i="6"/>
  <c r="R779" i="6"/>
  <c r="R780" i="6"/>
  <c r="R781" i="6"/>
  <c r="R782" i="6"/>
  <c r="R783" i="6"/>
  <c r="R784" i="6"/>
  <c r="R785" i="6"/>
  <c r="R786" i="6"/>
  <c r="R787" i="6"/>
  <c r="R788" i="6"/>
  <c r="R789" i="6"/>
  <c r="R790" i="6"/>
  <c r="R791" i="6"/>
  <c r="R792" i="6"/>
  <c r="R793" i="6"/>
  <c r="R794" i="6"/>
  <c r="R795" i="6"/>
  <c r="R796" i="6"/>
  <c r="R797" i="6"/>
  <c r="R798" i="6"/>
  <c r="R799" i="6"/>
  <c r="R800" i="6"/>
  <c r="R801" i="6"/>
  <c r="R802" i="6"/>
  <c r="R803" i="6"/>
  <c r="R804" i="6"/>
  <c r="R805" i="6"/>
  <c r="R806" i="6"/>
  <c r="R807" i="6"/>
  <c r="R808" i="6"/>
  <c r="R809" i="6"/>
  <c r="R810" i="6"/>
  <c r="R811" i="6"/>
  <c r="R812" i="6"/>
  <c r="R813" i="6"/>
  <c r="R814" i="6"/>
  <c r="R815" i="6"/>
  <c r="R816" i="6"/>
  <c r="R817" i="6"/>
  <c r="R818" i="6"/>
  <c r="R819" i="6"/>
  <c r="R820" i="6"/>
  <c r="R821" i="6"/>
  <c r="R822" i="6"/>
  <c r="R823" i="6"/>
  <c r="R824" i="6"/>
  <c r="R825" i="6"/>
  <c r="R826" i="6"/>
  <c r="R827" i="6"/>
  <c r="R828" i="6"/>
  <c r="R829" i="6"/>
  <c r="R830" i="6"/>
  <c r="R831" i="6"/>
  <c r="R832" i="6"/>
  <c r="R833" i="6"/>
  <c r="R834" i="6"/>
  <c r="R835" i="6"/>
  <c r="R836" i="6"/>
  <c r="R837" i="6"/>
  <c r="R838" i="6"/>
  <c r="R839" i="6"/>
  <c r="R840" i="6"/>
  <c r="R841" i="6"/>
  <c r="R842" i="6"/>
  <c r="R843" i="6"/>
  <c r="R844" i="6"/>
  <c r="R845" i="6"/>
  <c r="R846" i="6"/>
  <c r="R847" i="6"/>
  <c r="R848" i="6"/>
  <c r="R849" i="6"/>
  <c r="R850" i="6"/>
  <c r="R851" i="6"/>
  <c r="R852" i="6"/>
  <c r="R853" i="6"/>
  <c r="R854" i="6"/>
  <c r="R855" i="6"/>
  <c r="R856" i="6"/>
  <c r="R857" i="6"/>
  <c r="R858" i="6"/>
  <c r="R859" i="6"/>
  <c r="R860" i="6"/>
  <c r="R861" i="6"/>
  <c r="R862" i="6"/>
  <c r="R863" i="6"/>
  <c r="R864" i="6"/>
  <c r="R865" i="6"/>
  <c r="R866" i="6"/>
  <c r="R867" i="6"/>
  <c r="R868" i="6"/>
  <c r="R869" i="6"/>
  <c r="R870" i="6"/>
  <c r="R871" i="6"/>
  <c r="R872" i="6"/>
  <c r="R873" i="6"/>
  <c r="R874" i="6"/>
  <c r="R875" i="6"/>
  <c r="R876" i="6"/>
  <c r="R877" i="6"/>
  <c r="R878" i="6"/>
  <c r="R879" i="6"/>
  <c r="R880" i="6"/>
  <c r="R881" i="6"/>
  <c r="R882" i="6"/>
  <c r="R883" i="6"/>
  <c r="R884" i="6"/>
  <c r="R885" i="6"/>
  <c r="R886" i="6"/>
  <c r="R887" i="6"/>
  <c r="R888" i="6"/>
  <c r="R889" i="6"/>
  <c r="R890" i="6"/>
  <c r="R891" i="6"/>
  <c r="R892" i="6"/>
  <c r="R893" i="6"/>
  <c r="R894" i="6"/>
  <c r="R895" i="6"/>
  <c r="R896" i="6"/>
  <c r="R897" i="6"/>
  <c r="R898" i="6"/>
  <c r="R899" i="6"/>
  <c r="R900" i="6"/>
  <c r="R901" i="6"/>
  <c r="R902" i="6"/>
  <c r="R903" i="6"/>
  <c r="R904" i="6"/>
  <c r="R905" i="6"/>
  <c r="R906" i="6"/>
  <c r="R907" i="6"/>
  <c r="R908" i="6"/>
  <c r="R909" i="6"/>
  <c r="R910" i="6"/>
  <c r="R911" i="6"/>
  <c r="R912" i="6"/>
  <c r="R913" i="6"/>
  <c r="R914" i="6"/>
  <c r="R915" i="6"/>
  <c r="R916" i="6"/>
  <c r="R917" i="6"/>
  <c r="R918" i="6"/>
  <c r="R919" i="6"/>
  <c r="R920" i="6"/>
  <c r="R921" i="6"/>
  <c r="R922" i="6"/>
  <c r="R923" i="6"/>
  <c r="R924" i="6"/>
  <c r="R925" i="6"/>
  <c r="R926" i="6"/>
  <c r="R927" i="6"/>
  <c r="R928" i="6"/>
  <c r="R929" i="6"/>
  <c r="R930" i="6"/>
  <c r="R931" i="6"/>
  <c r="R932" i="6"/>
  <c r="R933" i="6"/>
  <c r="R934" i="6"/>
  <c r="R935" i="6"/>
  <c r="R936" i="6"/>
  <c r="R937" i="6"/>
  <c r="R938" i="6"/>
  <c r="R939" i="6"/>
  <c r="R940" i="6"/>
  <c r="R941" i="6"/>
  <c r="R942" i="6"/>
  <c r="R943" i="6"/>
  <c r="R944" i="6"/>
  <c r="R945" i="6"/>
  <c r="R946" i="6"/>
  <c r="R947" i="6"/>
  <c r="R948" i="6"/>
  <c r="R949" i="6"/>
  <c r="R950" i="6"/>
  <c r="R951" i="6"/>
  <c r="R952" i="6"/>
  <c r="R953" i="6"/>
  <c r="R954" i="6"/>
  <c r="R955" i="6"/>
  <c r="R956" i="6"/>
  <c r="R957" i="6"/>
  <c r="R958" i="6"/>
  <c r="R959" i="6"/>
  <c r="R960" i="6"/>
  <c r="R961" i="6"/>
  <c r="R962" i="6"/>
  <c r="R963" i="6"/>
  <c r="R964" i="6"/>
  <c r="R965" i="6"/>
  <c r="R966" i="6"/>
  <c r="R967" i="6"/>
  <c r="R968" i="6"/>
  <c r="R969" i="6"/>
  <c r="R970" i="6"/>
  <c r="R971" i="6"/>
  <c r="R972" i="6"/>
  <c r="R973" i="6"/>
  <c r="R974" i="6"/>
  <c r="R975" i="6"/>
  <c r="R976" i="6"/>
  <c r="R977" i="6"/>
  <c r="R978" i="6"/>
  <c r="R979" i="6"/>
  <c r="R980" i="6"/>
  <c r="R981" i="6"/>
  <c r="R982" i="6"/>
  <c r="R983" i="6"/>
  <c r="R984" i="6"/>
  <c r="R985" i="6"/>
  <c r="R986" i="6"/>
  <c r="R987" i="6"/>
  <c r="R988" i="6"/>
  <c r="R989" i="6"/>
  <c r="R990" i="6"/>
  <c r="R991" i="6"/>
  <c r="R992" i="6"/>
  <c r="R993" i="6"/>
  <c r="R994" i="6"/>
  <c r="R995" i="6"/>
  <c r="R996" i="6"/>
  <c r="R997" i="6"/>
  <c r="R998" i="6"/>
  <c r="R999" i="6"/>
  <c r="R1000" i="6"/>
  <c r="R1001" i="6"/>
  <c r="R2" i="6"/>
  <c r="K3" i="6"/>
  <c r="L3" i="6"/>
  <c r="K4" i="6"/>
  <c r="L4" i="6"/>
  <c r="K5" i="6"/>
  <c r="L5" i="6"/>
  <c r="K6" i="6"/>
  <c r="L6" i="6"/>
  <c r="K7" i="6"/>
  <c r="L7" i="6"/>
  <c r="K8" i="6"/>
  <c r="L8" i="6"/>
  <c r="K9" i="6"/>
  <c r="L9" i="6"/>
  <c r="K10" i="6"/>
  <c r="L10" i="6"/>
  <c r="K11" i="6"/>
  <c r="L11" i="6"/>
  <c r="K12" i="6"/>
  <c r="L12" i="6"/>
  <c r="K13" i="6"/>
  <c r="L13" i="6"/>
  <c r="K14" i="6"/>
  <c r="L14" i="6"/>
  <c r="K15" i="6"/>
  <c r="L15" i="6"/>
  <c r="K16" i="6"/>
  <c r="L16" i="6"/>
  <c r="K17" i="6"/>
  <c r="L17" i="6"/>
  <c r="K18" i="6"/>
  <c r="L18" i="6"/>
  <c r="K19" i="6"/>
  <c r="L19" i="6"/>
  <c r="K20" i="6"/>
  <c r="L20" i="6"/>
  <c r="K21" i="6"/>
  <c r="L21" i="6"/>
  <c r="K22" i="6"/>
  <c r="L22" i="6"/>
  <c r="K23" i="6"/>
  <c r="L23" i="6"/>
  <c r="K24" i="6"/>
  <c r="L24" i="6"/>
  <c r="K25" i="6"/>
  <c r="L25" i="6"/>
  <c r="K26" i="6"/>
  <c r="L26" i="6"/>
  <c r="K27" i="6"/>
  <c r="L27" i="6"/>
  <c r="K28" i="6"/>
  <c r="L28" i="6"/>
  <c r="K29" i="6"/>
  <c r="L29" i="6"/>
  <c r="K30" i="6"/>
  <c r="L30" i="6"/>
  <c r="K31" i="6"/>
  <c r="L31" i="6"/>
  <c r="K32" i="6"/>
  <c r="L32" i="6"/>
  <c r="K33" i="6"/>
  <c r="L33" i="6"/>
  <c r="K34" i="6"/>
  <c r="L34" i="6"/>
  <c r="K35" i="6"/>
  <c r="L35" i="6"/>
  <c r="K36" i="6"/>
  <c r="L36" i="6"/>
  <c r="K37" i="6"/>
  <c r="L37" i="6"/>
  <c r="K38" i="6"/>
  <c r="L38" i="6"/>
  <c r="K39" i="6"/>
  <c r="L39" i="6"/>
  <c r="K40" i="6"/>
  <c r="L40" i="6"/>
  <c r="K41" i="6"/>
  <c r="L41" i="6"/>
  <c r="K42" i="6"/>
  <c r="L42" i="6"/>
  <c r="K43" i="6"/>
  <c r="L43" i="6"/>
  <c r="K44" i="6"/>
  <c r="L44" i="6"/>
  <c r="K45" i="6"/>
  <c r="L45" i="6"/>
  <c r="K46" i="6"/>
  <c r="L46" i="6"/>
  <c r="K47" i="6"/>
  <c r="L47" i="6"/>
  <c r="K48" i="6"/>
  <c r="L48" i="6"/>
  <c r="K49" i="6"/>
  <c r="L49" i="6"/>
  <c r="K50" i="6"/>
  <c r="L50" i="6"/>
  <c r="K51" i="6"/>
  <c r="L51" i="6"/>
  <c r="K52" i="6"/>
  <c r="L52" i="6"/>
  <c r="K53" i="6"/>
  <c r="L53" i="6"/>
  <c r="K54" i="6"/>
  <c r="L54" i="6"/>
  <c r="K55" i="6"/>
  <c r="L55" i="6"/>
  <c r="K56" i="6"/>
  <c r="L56" i="6"/>
  <c r="K57" i="6"/>
  <c r="L57" i="6"/>
  <c r="K58" i="6"/>
  <c r="L58" i="6"/>
  <c r="K59" i="6"/>
  <c r="L59" i="6"/>
  <c r="K60" i="6"/>
  <c r="L60" i="6"/>
  <c r="K61" i="6"/>
  <c r="L61" i="6"/>
  <c r="K62" i="6"/>
  <c r="L62" i="6"/>
  <c r="K63" i="6"/>
  <c r="L63" i="6"/>
  <c r="K64" i="6"/>
  <c r="L64" i="6"/>
  <c r="K65" i="6"/>
  <c r="L65" i="6"/>
  <c r="K66" i="6"/>
  <c r="L66" i="6"/>
  <c r="K67" i="6"/>
  <c r="L67" i="6"/>
  <c r="K68" i="6"/>
  <c r="L68" i="6"/>
  <c r="K69" i="6"/>
  <c r="L69" i="6"/>
  <c r="K70" i="6"/>
  <c r="L70" i="6"/>
  <c r="K71" i="6"/>
  <c r="L71" i="6"/>
  <c r="K72" i="6"/>
  <c r="L72" i="6"/>
  <c r="K73" i="6"/>
  <c r="L73" i="6"/>
  <c r="K74" i="6"/>
  <c r="L74" i="6"/>
  <c r="K75" i="6"/>
  <c r="L75" i="6"/>
  <c r="K76" i="6"/>
  <c r="L76" i="6"/>
  <c r="K77" i="6"/>
  <c r="L77" i="6"/>
  <c r="K78" i="6"/>
  <c r="L78" i="6"/>
  <c r="K79" i="6"/>
  <c r="L79" i="6"/>
  <c r="K80" i="6"/>
  <c r="L80" i="6"/>
  <c r="K81" i="6"/>
  <c r="L81" i="6"/>
  <c r="K82" i="6"/>
  <c r="L82" i="6"/>
  <c r="K83" i="6"/>
  <c r="L83" i="6"/>
  <c r="K84" i="6"/>
  <c r="L84" i="6"/>
  <c r="K85" i="6"/>
  <c r="L85" i="6"/>
  <c r="K86" i="6"/>
  <c r="L86" i="6"/>
  <c r="K87" i="6"/>
  <c r="L87" i="6"/>
  <c r="K88" i="6"/>
  <c r="L88" i="6"/>
  <c r="K89" i="6"/>
  <c r="L89" i="6"/>
  <c r="K90" i="6"/>
  <c r="L90" i="6"/>
  <c r="K91" i="6"/>
  <c r="L91" i="6"/>
  <c r="K92" i="6"/>
  <c r="L92" i="6"/>
  <c r="K93" i="6"/>
  <c r="L93" i="6"/>
  <c r="K94" i="6"/>
  <c r="L94" i="6"/>
  <c r="K95" i="6"/>
  <c r="L95" i="6"/>
  <c r="K96" i="6"/>
  <c r="L96" i="6"/>
  <c r="K97" i="6"/>
  <c r="L97" i="6"/>
  <c r="K98" i="6"/>
  <c r="L98" i="6"/>
  <c r="K99" i="6"/>
  <c r="L99" i="6"/>
  <c r="K100" i="6"/>
  <c r="L100" i="6"/>
  <c r="K101" i="6"/>
  <c r="L101" i="6"/>
  <c r="K102" i="6"/>
  <c r="L102" i="6"/>
  <c r="K103" i="6"/>
  <c r="L103" i="6"/>
  <c r="K104" i="6"/>
  <c r="L104" i="6"/>
  <c r="K105" i="6"/>
  <c r="L105" i="6"/>
  <c r="K106" i="6"/>
  <c r="L106" i="6"/>
  <c r="K107" i="6"/>
  <c r="L107" i="6"/>
  <c r="K108" i="6"/>
  <c r="L108" i="6"/>
  <c r="K109" i="6"/>
  <c r="L109" i="6"/>
  <c r="K110" i="6"/>
  <c r="L110" i="6"/>
  <c r="K111" i="6"/>
  <c r="L111" i="6"/>
  <c r="K112" i="6"/>
  <c r="L112" i="6"/>
  <c r="K113" i="6"/>
  <c r="L113" i="6"/>
  <c r="K114" i="6"/>
  <c r="L114" i="6"/>
  <c r="K115" i="6"/>
  <c r="L115" i="6"/>
  <c r="K116" i="6"/>
  <c r="L116" i="6"/>
  <c r="K117" i="6"/>
  <c r="L117" i="6"/>
  <c r="K118" i="6"/>
  <c r="L118" i="6"/>
  <c r="K119" i="6"/>
  <c r="L119" i="6"/>
  <c r="K120" i="6"/>
  <c r="L120" i="6"/>
  <c r="K121" i="6"/>
  <c r="L121" i="6"/>
  <c r="K122" i="6"/>
  <c r="L122" i="6"/>
  <c r="K123" i="6"/>
  <c r="L123" i="6"/>
  <c r="K124" i="6"/>
  <c r="L124" i="6"/>
  <c r="K125" i="6"/>
  <c r="L125" i="6"/>
  <c r="K126" i="6"/>
  <c r="L126" i="6"/>
  <c r="K127" i="6"/>
  <c r="L127" i="6"/>
  <c r="K128" i="6"/>
  <c r="L128" i="6"/>
  <c r="K129" i="6"/>
  <c r="L129" i="6"/>
  <c r="K130" i="6"/>
  <c r="L130" i="6"/>
  <c r="K131" i="6"/>
  <c r="L131" i="6"/>
  <c r="K132" i="6"/>
  <c r="L132" i="6"/>
  <c r="K133" i="6"/>
  <c r="L133" i="6"/>
  <c r="K134" i="6"/>
  <c r="L134" i="6"/>
  <c r="K135" i="6"/>
  <c r="L135" i="6"/>
  <c r="K136" i="6"/>
  <c r="L136" i="6"/>
  <c r="K137" i="6"/>
  <c r="L137" i="6"/>
  <c r="K138" i="6"/>
  <c r="L138" i="6"/>
  <c r="K139" i="6"/>
  <c r="L139" i="6"/>
  <c r="K140" i="6"/>
  <c r="L140" i="6"/>
  <c r="K141" i="6"/>
  <c r="L141" i="6"/>
  <c r="K142" i="6"/>
  <c r="L142" i="6"/>
  <c r="K143" i="6"/>
  <c r="L143" i="6"/>
  <c r="K144" i="6"/>
  <c r="L144" i="6"/>
  <c r="K145" i="6"/>
  <c r="L145" i="6"/>
  <c r="K146" i="6"/>
  <c r="L146" i="6"/>
  <c r="K147" i="6"/>
  <c r="L147" i="6"/>
  <c r="K148" i="6"/>
  <c r="L148" i="6"/>
  <c r="K149" i="6"/>
  <c r="L149" i="6"/>
  <c r="K150" i="6"/>
  <c r="L150" i="6"/>
  <c r="K151" i="6"/>
  <c r="L151" i="6"/>
  <c r="K152" i="6"/>
  <c r="L152" i="6"/>
  <c r="K153" i="6"/>
  <c r="L153" i="6"/>
  <c r="K154" i="6"/>
  <c r="L154" i="6"/>
  <c r="K155" i="6"/>
  <c r="L155" i="6"/>
  <c r="K156" i="6"/>
  <c r="L156" i="6"/>
  <c r="K157" i="6"/>
  <c r="L157" i="6"/>
  <c r="K158" i="6"/>
  <c r="L158" i="6"/>
  <c r="K159" i="6"/>
  <c r="L159" i="6"/>
  <c r="K160" i="6"/>
  <c r="L160" i="6"/>
  <c r="K161" i="6"/>
  <c r="L161" i="6"/>
  <c r="K162" i="6"/>
  <c r="L162" i="6"/>
  <c r="K163" i="6"/>
  <c r="L163" i="6"/>
  <c r="K164" i="6"/>
  <c r="L164" i="6"/>
  <c r="K165" i="6"/>
  <c r="L165" i="6"/>
  <c r="K166" i="6"/>
  <c r="L166" i="6"/>
  <c r="K167" i="6"/>
  <c r="L167" i="6"/>
  <c r="K168" i="6"/>
  <c r="L168" i="6"/>
  <c r="K169" i="6"/>
  <c r="L169" i="6"/>
  <c r="K170" i="6"/>
  <c r="L170" i="6"/>
  <c r="K171" i="6"/>
  <c r="L171" i="6"/>
  <c r="K172" i="6"/>
  <c r="L172" i="6"/>
  <c r="K173" i="6"/>
  <c r="L173" i="6"/>
  <c r="K174" i="6"/>
  <c r="L174" i="6"/>
  <c r="K175" i="6"/>
  <c r="L175" i="6"/>
  <c r="K176" i="6"/>
  <c r="L176" i="6"/>
  <c r="K177" i="6"/>
  <c r="L177" i="6"/>
  <c r="K178" i="6"/>
  <c r="L178" i="6"/>
  <c r="K179" i="6"/>
  <c r="L179" i="6"/>
  <c r="K180" i="6"/>
  <c r="L180" i="6"/>
  <c r="K181" i="6"/>
  <c r="L181" i="6"/>
  <c r="K182" i="6"/>
  <c r="L182" i="6"/>
  <c r="K183" i="6"/>
  <c r="L183" i="6"/>
  <c r="K184" i="6"/>
  <c r="L184" i="6"/>
  <c r="K185" i="6"/>
  <c r="L185" i="6"/>
  <c r="K186" i="6"/>
  <c r="L186" i="6"/>
  <c r="K187" i="6"/>
  <c r="L187" i="6"/>
  <c r="K188" i="6"/>
  <c r="L188" i="6"/>
  <c r="K189" i="6"/>
  <c r="L189" i="6"/>
  <c r="K190" i="6"/>
  <c r="L190" i="6"/>
  <c r="K191" i="6"/>
  <c r="L191" i="6"/>
  <c r="K192" i="6"/>
  <c r="L192" i="6"/>
  <c r="K193" i="6"/>
  <c r="L193" i="6"/>
  <c r="K194" i="6"/>
  <c r="L194" i="6"/>
  <c r="K195" i="6"/>
  <c r="L195" i="6"/>
  <c r="K196" i="6"/>
  <c r="L196" i="6"/>
  <c r="K197" i="6"/>
  <c r="L197" i="6"/>
  <c r="K198" i="6"/>
  <c r="L198" i="6"/>
  <c r="K199" i="6"/>
  <c r="L199" i="6"/>
  <c r="K200" i="6"/>
  <c r="L200" i="6"/>
  <c r="K201" i="6"/>
  <c r="L201" i="6"/>
  <c r="K202" i="6"/>
  <c r="L202" i="6"/>
  <c r="K203" i="6"/>
  <c r="L203" i="6"/>
  <c r="K204" i="6"/>
  <c r="L204" i="6"/>
  <c r="K205" i="6"/>
  <c r="L205" i="6"/>
  <c r="K206" i="6"/>
  <c r="L206" i="6"/>
  <c r="K207" i="6"/>
  <c r="L207" i="6"/>
  <c r="K208" i="6"/>
  <c r="L208" i="6"/>
  <c r="K209" i="6"/>
  <c r="L209" i="6"/>
  <c r="K210" i="6"/>
  <c r="L210" i="6"/>
  <c r="K211" i="6"/>
  <c r="L211" i="6"/>
  <c r="K212" i="6"/>
  <c r="L212" i="6"/>
  <c r="K213" i="6"/>
  <c r="L213" i="6"/>
  <c r="K214" i="6"/>
  <c r="L214" i="6"/>
  <c r="K215" i="6"/>
  <c r="L215" i="6"/>
  <c r="K216" i="6"/>
  <c r="L216" i="6"/>
  <c r="K217" i="6"/>
  <c r="L217" i="6"/>
  <c r="K218" i="6"/>
  <c r="L218" i="6"/>
  <c r="K219" i="6"/>
  <c r="L219" i="6"/>
  <c r="K220" i="6"/>
  <c r="L220" i="6"/>
  <c r="K221" i="6"/>
  <c r="L221" i="6"/>
  <c r="K222" i="6"/>
  <c r="L222" i="6"/>
  <c r="K223" i="6"/>
  <c r="L223" i="6"/>
  <c r="K224" i="6"/>
  <c r="L224" i="6"/>
  <c r="K225" i="6"/>
  <c r="L225" i="6"/>
  <c r="K226" i="6"/>
  <c r="L226" i="6"/>
  <c r="K227" i="6"/>
  <c r="L227" i="6"/>
  <c r="K228" i="6"/>
  <c r="L228" i="6"/>
  <c r="K229" i="6"/>
  <c r="L229" i="6"/>
  <c r="K230" i="6"/>
  <c r="L230" i="6"/>
  <c r="K231" i="6"/>
  <c r="L231" i="6"/>
  <c r="K232" i="6"/>
  <c r="L232" i="6"/>
  <c r="K233" i="6"/>
  <c r="L233" i="6"/>
  <c r="K234" i="6"/>
  <c r="L234" i="6"/>
  <c r="K235" i="6"/>
  <c r="L235" i="6"/>
  <c r="K236" i="6"/>
  <c r="L236" i="6"/>
  <c r="K237" i="6"/>
  <c r="L237" i="6"/>
  <c r="K238" i="6"/>
  <c r="L238" i="6"/>
  <c r="K239" i="6"/>
  <c r="L239" i="6"/>
  <c r="K240" i="6"/>
  <c r="L240" i="6"/>
  <c r="K241" i="6"/>
  <c r="L241" i="6"/>
  <c r="K242" i="6"/>
  <c r="L242" i="6"/>
  <c r="K243" i="6"/>
  <c r="L243" i="6"/>
  <c r="K244" i="6"/>
  <c r="L244" i="6"/>
  <c r="K245" i="6"/>
  <c r="L245" i="6"/>
  <c r="K246" i="6"/>
  <c r="L246" i="6"/>
  <c r="K247" i="6"/>
  <c r="L247" i="6"/>
  <c r="K248" i="6"/>
  <c r="L248" i="6"/>
  <c r="K249" i="6"/>
  <c r="L249" i="6"/>
  <c r="K250" i="6"/>
  <c r="L250" i="6"/>
  <c r="K251" i="6"/>
  <c r="L251" i="6"/>
  <c r="K252" i="6"/>
  <c r="L252" i="6"/>
  <c r="K253" i="6"/>
  <c r="L253" i="6"/>
  <c r="K254" i="6"/>
  <c r="L254" i="6"/>
  <c r="K255" i="6"/>
  <c r="L255" i="6"/>
  <c r="K256" i="6"/>
  <c r="L256" i="6"/>
  <c r="K257" i="6"/>
  <c r="L257" i="6"/>
  <c r="K258" i="6"/>
  <c r="L258" i="6"/>
  <c r="K259" i="6"/>
  <c r="L259" i="6"/>
  <c r="K260" i="6"/>
  <c r="L260" i="6"/>
  <c r="K261" i="6"/>
  <c r="L261" i="6"/>
  <c r="K262" i="6"/>
  <c r="L262" i="6"/>
  <c r="K263" i="6"/>
  <c r="L263" i="6"/>
  <c r="K264" i="6"/>
  <c r="L264" i="6"/>
  <c r="K265" i="6"/>
  <c r="L265" i="6"/>
  <c r="K266" i="6"/>
  <c r="L266" i="6"/>
  <c r="K267" i="6"/>
  <c r="L267" i="6"/>
  <c r="K268" i="6"/>
  <c r="L268" i="6"/>
  <c r="K269" i="6"/>
  <c r="L269" i="6"/>
  <c r="K270" i="6"/>
  <c r="L270" i="6"/>
  <c r="K271" i="6"/>
  <c r="L271" i="6"/>
  <c r="K272" i="6"/>
  <c r="L272" i="6"/>
  <c r="K273" i="6"/>
  <c r="L273" i="6"/>
  <c r="K274" i="6"/>
  <c r="L274" i="6"/>
  <c r="K275" i="6"/>
  <c r="L275" i="6"/>
  <c r="K276" i="6"/>
  <c r="L276" i="6"/>
  <c r="K277" i="6"/>
  <c r="L277" i="6"/>
  <c r="K278" i="6"/>
  <c r="L278" i="6"/>
  <c r="K279" i="6"/>
  <c r="L279" i="6"/>
  <c r="K280" i="6"/>
  <c r="L280" i="6"/>
  <c r="K281" i="6"/>
  <c r="L281" i="6"/>
  <c r="K282" i="6"/>
  <c r="L282" i="6"/>
  <c r="K283" i="6"/>
  <c r="L283" i="6"/>
  <c r="K284" i="6"/>
  <c r="L284" i="6"/>
  <c r="K285" i="6"/>
  <c r="L285" i="6"/>
  <c r="K286" i="6"/>
  <c r="L286" i="6"/>
  <c r="K287" i="6"/>
  <c r="L287" i="6"/>
  <c r="K288" i="6"/>
  <c r="L288" i="6"/>
  <c r="K289" i="6"/>
  <c r="L289" i="6"/>
  <c r="K290" i="6"/>
  <c r="L290" i="6"/>
  <c r="K291" i="6"/>
  <c r="L291" i="6"/>
  <c r="K292" i="6"/>
  <c r="L292" i="6"/>
  <c r="K293" i="6"/>
  <c r="L293" i="6"/>
  <c r="K294" i="6"/>
  <c r="L294" i="6"/>
  <c r="K295" i="6"/>
  <c r="L295" i="6"/>
  <c r="K296" i="6"/>
  <c r="L296" i="6"/>
  <c r="K297" i="6"/>
  <c r="L297" i="6"/>
  <c r="K298" i="6"/>
  <c r="L298" i="6"/>
  <c r="K299" i="6"/>
  <c r="L299" i="6"/>
  <c r="K300" i="6"/>
  <c r="L300" i="6"/>
  <c r="K301" i="6"/>
  <c r="L301" i="6"/>
  <c r="K302" i="6"/>
  <c r="L302" i="6"/>
  <c r="K303" i="6"/>
  <c r="L303" i="6"/>
  <c r="K304" i="6"/>
  <c r="L304" i="6"/>
  <c r="K305" i="6"/>
  <c r="L305" i="6"/>
  <c r="K306" i="6"/>
  <c r="L306" i="6"/>
  <c r="K307" i="6"/>
  <c r="L307" i="6"/>
  <c r="K308" i="6"/>
  <c r="L308" i="6"/>
  <c r="K309" i="6"/>
  <c r="L309" i="6"/>
  <c r="K310" i="6"/>
  <c r="L310" i="6"/>
  <c r="K311" i="6"/>
  <c r="L311" i="6"/>
  <c r="K312" i="6"/>
  <c r="L312" i="6"/>
  <c r="K313" i="6"/>
  <c r="L313" i="6"/>
  <c r="K314" i="6"/>
  <c r="L314" i="6"/>
  <c r="K315" i="6"/>
  <c r="L315" i="6"/>
  <c r="K316" i="6"/>
  <c r="L316" i="6"/>
  <c r="K317" i="6"/>
  <c r="L317" i="6"/>
  <c r="K318" i="6"/>
  <c r="L318" i="6"/>
  <c r="K319" i="6"/>
  <c r="L319" i="6"/>
  <c r="K320" i="6"/>
  <c r="L320" i="6"/>
  <c r="K321" i="6"/>
  <c r="L321" i="6"/>
  <c r="K322" i="6"/>
  <c r="L322" i="6"/>
  <c r="K323" i="6"/>
  <c r="L323" i="6"/>
  <c r="K324" i="6"/>
  <c r="L324" i="6"/>
  <c r="K325" i="6"/>
  <c r="L325" i="6"/>
  <c r="K326" i="6"/>
  <c r="L326" i="6"/>
  <c r="K327" i="6"/>
  <c r="L327" i="6"/>
  <c r="K328" i="6"/>
  <c r="L328" i="6"/>
  <c r="K329" i="6"/>
  <c r="L329" i="6"/>
  <c r="K330" i="6"/>
  <c r="L330" i="6"/>
  <c r="K331" i="6"/>
  <c r="L331" i="6"/>
  <c r="K332" i="6"/>
  <c r="L332" i="6"/>
  <c r="K333" i="6"/>
  <c r="L333" i="6"/>
  <c r="K334" i="6"/>
  <c r="L334" i="6"/>
  <c r="K335" i="6"/>
  <c r="L335" i="6"/>
  <c r="K336" i="6"/>
  <c r="L336" i="6"/>
  <c r="K337" i="6"/>
  <c r="L337" i="6"/>
  <c r="K338" i="6"/>
  <c r="L338" i="6"/>
  <c r="K339" i="6"/>
  <c r="L339" i="6"/>
  <c r="K340" i="6"/>
  <c r="L340" i="6"/>
  <c r="K341" i="6"/>
  <c r="L341" i="6"/>
  <c r="K342" i="6"/>
  <c r="L342" i="6"/>
  <c r="K343" i="6"/>
  <c r="L343" i="6"/>
  <c r="K344" i="6"/>
  <c r="L344" i="6"/>
  <c r="K345" i="6"/>
  <c r="L345" i="6"/>
  <c r="K346" i="6"/>
  <c r="L346" i="6"/>
  <c r="K347" i="6"/>
  <c r="L347" i="6"/>
  <c r="K348" i="6"/>
  <c r="L348" i="6"/>
  <c r="K349" i="6"/>
  <c r="L349" i="6"/>
  <c r="K350" i="6"/>
  <c r="L350" i="6"/>
  <c r="K351" i="6"/>
  <c r="L351" i="6"/>
  <c r="K352" i="6"/>
  <c r="L352" i="6"/>
  <c r="K353" i="6"/>
  <c r="L353" i="6"/>
  <c r="K354" i="6"/>
  <c r="L354" i="6"/>
  <c r="K355" i="6"/>
  <c r="L355" i="6"/>
  <c r="K356" i="6"/>
  <c r="L356" i="6"/>
  <c r="K357" i="6"/>
  <c r="L357" i="6"/>
  <c r="K358" i="6"/>
  <c r="L358" i="6"/>
  <c r="K359" i="6"/>
  <c r="L359" i="6"/>
  <c r="K360" i="6"/>
  <c r="L360" i="6"/>
  <c r="K361" i="6"/>
  <c r="L361" i="6"/>
  <c r="K362" i="6"/>
  <c r="L362" i="6"/>
  <c r="K363" i="6"/>
  <c r="L363" i="6"/>
  <c r="K364" i="6"/>
  <c r="L364" i="6"/>
  <c r="K365" i="6"/>
  <c r="L365" i="6"/>
  <c r="K366" i="6"/>
  <c r="L366" i="6"/>
  <c r="K367" i="6"/>
  <c r="L367" i="6"/>
  <c r="K368" i="6"/>
  <c r="L368" i="6"/>
  <c r="K369" i="6"/>
  <c r="L369" i="6"/>
  <c r="K370" i="6"/>
  <c r="L370" i="6"/>
  <c r="K371" i="6"/>
  <c r="L371" i="6"/>
  <c r="K372" i="6"/>
  <c r="L372" i="6"/>
  <c r="K373" i="6"/>
  <c r="L373" i="6"/>
  <c r="K374" i="6"/>
  <c r="L374" i="6"/>
  <c r="K375" i="6"/>
  <c r="L375" i="6"/>
  <c r="K376" i="6"/>
  <c r="L376" i="6"/>
  <c r="K377" i="6"/>
  <c r="L377" i="6"/>
  <c r="K378" i="6"/>
  <c r="L378" i="6"/>
  <c r="K379" i="6"/>
  <c r="L379" i="6"/>
  <c r="K380" i="6"/>
  <c r="L380" i="6"/>
  <c r="K381" i="6"/>
  <c r="L381" i="6"/>
  <c r="K382" i="6"/>
  <c r="L382" i="6"/>
  <c r="K383" i="6"/>
  <c r="L383" i="6"/>
  <c r="K384" i="6"/>
  <c r="L384" i="6"/>
  <c r="K385" i="6"/>
  <c r="L385" i="6"/>
  <c r="K386" i="6"/>
  <c r="L386" i="6"/>
  <c r="K387" i="6"/>
  <c r="L387" i="6"/>
  <c r="K388" i="6"/>
  <c r="L388" i="6"/>
  <c r="K389" i="6"/>
  <c r="L389" i="6"/>
  <c r="K390" i="6"/>
  <c r="L390" i="6"/>
  <c r="K391" i="6"/>
  <c r="L391" i="6"/>
  <c r="K392" i="6"/>
  <c r="L392" i="6"/>
  <c r="K393" i="6"/>
  <c r="L393" i="6"/>
  <c r="K394" i="6"/>
  <c r="L394" i="6"/>
  <c r="K395" i="6"/>
  <c r="L395" i="6"/>
  <c r="K396" i="6"/>
  <c r="L396" i="6"/>
  <c r="K397" i="6"/>
  <c r="L397" i="6"/>
  <c r="K398" i="6"/>
  <c r="L398" i="6"/>
  <c r="K399" i="6"/>
  <c r="L399" i="6"/>
  <c r="K400" i="6"/>
  <c r="L400" i="6"/>
  <c r="K401" i="6"/>
  <c r="L401" i="6"/>
  <c r="K402" i="6"/>
  <c r="L402" i="6"/>
  <c r="K403" i="6"/>
  <c r="L403" i="6"/>
  <c r="K404" i="6"/>
  <c r="L404" i="6"/>
  <c r="K405" i="6"/>
  <c r="L405" i="6"/>
  <c r="K406" i="6"/>
  <c r="L406" i="6"/>
  <c r="K407" i="6"/>
  <c r="L407" i="6"/>
  <c r="K408" i="6"/>
  <c r="L408" i="6"/>
  <c r="K409" i="6"/>
  <c r="L409" i="6"/>
  <c r="K410" i="6"/>
  <c r="L410" i="6"/>
  <c r="K411" i="6"/>
  <c r="L411" i="6"/>
  <c r="K412" i="6"/>
  <c r="L412" i="6"/>
  <c r="K413" i="6"/>
  <c r="L413" i="6"/>
  <c r="K414" i="6"/>
  <c r="L414" i="6"/>
  <c r="K415" i="6"/>
  <c r="L415" i="6"/>
  <c r="K416" i="6"/>
  <c r="L416" i="6"/>
  <c r="K417" i="6"/>
  <c r="L417" i="6"/>
  <c r="K418" i="6"/>
  <c r="L418" i="6"/>
  <c r="K419" i="6"/>
  <c r="L419" i="6"/>
  <c r="K420" i="6"/>
  <c r="L420" i="6"/>
  <c r="K421" i="6"/>
  <c r="L421" i="6"/>
  <c r="K422" i="6"/>
  <c r="L422" i="6"/>
  <c r="K423" i="6"/>
  <c r="L423" i="6"/>
  <c r="K424" i="6"/>
  <c r="L424" i="6"/>
  <c r="K425" i="6"/>
  <c r="L425" i="6"/>
  <c r="K426" i="6"/>
  <c r="L426" i="6"/>
  <c r="K427" i="6"/>
  <c r="L427" i="6"/>
  <c r="K428" i="6"/>
  <c r="L428" i="6"/>
  <c r="K429" i="6"/>
  <c r="L429" i="6"/>
  <c r="K430" i="6"/>
  <c r="L430" i="6"/>
  <c r="K431" i="6"/>
  <c r="L431" i="6"/>
  <c r="K432" i="6"/>
  <c r="L432" i="6"/>
  <c r="K433" i="6"/>
  <c r="L433" i="6"/>
  <c r="K434" i="6"/>
  <c r="L434" i="6"/>
  <c r="K435" i="6"/>
  <c r="L435" i="6"/>
  <c r="K436" i="6"/>
  <c r="L436" i="6"/>
  <c r="K437" i="6"/>
  <c r="L437" i="6"/>
  <c r="K438" i="6"/>
  <c r="L438" i="6"/>
  <c r="K439" i="6"/>
  <c r="L439" i="6"/>
  <c r="K440" i="6"/>
  <c r="L440" i="6"/>
  <c r="K441" i="6"/>
  <c r="L441" i="6"/>
  <c r="K442" i="6"/>
  <c r="L442" i="6"/>
  <c r="K443" i="6"/>
  <c r="L443" i="6"/>
  <c r="K444" i="6"/>
  <c r="L444" i="6"/>
  <c r="K445" i="6"/>
  <c r="L445" i="6"/>
  <c r="K446" i="6"/>
  <c r="L446" i="6"/>
  <c r="K447" i="6"/>
  <c r="L447" i="6"/>
  <c r="K448" i="6"/>
  <c r="L448" i="6"/>
  <c r="K449" i="6"/>
  <c r="L449" i="6"/>
  <c r="K450" i="6"/>
  <c r="L450" i="6"/>
  <c r="K451" i="6"/>
  <c r="L451" i="6"/>
  <c r="K452" i="6"/>
  <c r="L452" i="6"/>
  <c r="K453" i="6"/>
  <c r="L453" i="6"/>
  <c r="K454" i="6"/>
  <c r="L454" i="6"/>
  <c r="K455" i="6"/>
  <c r="L455" i="6"/>
  <c r="K456" i="6"/>
  <c r="L456" i="6"/>
  <c r="K457" i="6"/>
  <c r="L457" i="6"/>
  <c r="K458" i="6"/>
  <c r="L458" i="6"/>
  <c r="K459" i="6"/>
  <c r="L459" i="6"/>
  <c r="K460" i="6"/>
  <c r="L460" i="6"/>
  <c r="K461" i="6"/>
  <c r="L461" i="6"/>
  <c r="K462" i="6"/>
  <c r="L462" i="6"/>
  <c r="K463" i="6"/>
  <c r="L463" i="6"/>
  <c r="K464" i="6"/>
  <c r="L464" i="6"/>
  <c r="K465" i="6"/>
  <c r="L465" i="6"/>
  <c r="K466" i="6"/>
  <c r="L466" i="6"/>
  <c r="K467" i="6"/>
  <c r="L467" i="6"/>
  <c r="K468" i="6"/>
  <c r="L468" i="6"/>
  <c r="K469" i="6"/>
  <c r="L469" i="6"/>
  <c r="K470" i="6"/>
  <c r="L470" i="6"/>
  <c r="K471" i="6"/>
  <c r="L471" i="6"/>
  <c r="K472" i="6"/>
  <c r="L472" i="6"/>
  <c r="K473" i="6"/>
  <c r="L473" i="6"/>
  <c r="K474" i="6"/>
  <c r="L474" i="6"/>
  <c r="K475" i="6"/>
  <c r="L475" i="6"/>
  <c r="K476" i="6"/>
  <c r="L476" i="6"/>
  <c r="K477" i="6"/>
  <c r="L477" i="6"/>
  <c r="K478" i="6"/>
  <c r="L478" i="6"/>
  <c r="K479" i="6"/>
  <c r="L479" i="6"/>
  <c r="K480" i="6"/>
  <c r="L480" i="6"/>
  <c r="K481" i="6"/>
  <c r="L481" i="6"/>
  <c r="K482" i="6"/>
  <c r="L482" i="6"/>
  <c r="K483" i="6"/>
  <c r="L483" i="6"/>
  <c r="K484" i="6"/>
  <c r="L484" i="6"/>
  <c r="K485" i="6"/>
  <c r="L485" i="6"/>
  <c r="K486" i="6"/>
  <c r="L486" i="6"/>
  <c r="K487" i="6"/>
  <c r="L487" i="6"/>
  <c r="K488" i="6"/>
  <c r="L488" i="6"/>
  <c r="K489" i="6"/>
  <c r="L489" i="6"/>
  <c r="K490" i="6"/>
  <c r="L490" i="6"/>
  <c r="K491" i="6"/>
  <c r="L491" i="6"/>
  <c r="K492" i="6"/>
  <c r="L492" i="6"/>
  <c r="K493" i="6"/>
  <c r="L493" i="6"/>
  <c r="K494" i="6"/>
  <c r="L494" i="6"/>
  <c r="K495" i="6"/>
  <c r="L495" i="6"/>
  <c r="K496" i="6"/>
  <c r="L496" i="6"/>
  <c r="K497" i="6"/>
  <c r="L497" i="6"/>
  <c r="K498" i="6"/>
  <c r="L498" i="6"/>
  <c r="K499" i="6"/>
  <c r="L499" i="6"/>
  <c r="K500" i="6"/>
  <c r="L500" i="6"/>
  <c r="K501" i="6"/>
  <c r="L501" i="6"/>
  <c r="K502" i="6"/>
  <c r="L502" i="6"/>
  <c r="K503" i="6"/>
  <c r="L503" i="6"/>
  <c r="K504" i="6"/>
  <c r="L504" i="6"/>
  <c r="K505" i="6"/>
  <c r="L505" i="6"/>
  <c r="K506" i="6"/>
  <c r="L506" i="6"/>
  <c r="K507" i="6"/>
  <c r="L507" i="6"/>
  <c r="K508" i="6"/>
  <c r="L508" i="6"/>
  <c r="K509" i="6"/>
  <c r="L509" i="6"/>
  <c r="K510" i="6"/>
  <c r="L510" i="6"/>
  <c r="K511" i="6"/>
  <c r="L511" i="6"/>
  <c r="K512" i="6"/>
  <c r="L512" i="6"/>
  <c r="K513" i="6"/>
  <c r="L513" i="6"/>
  <c r="K514" i="6"/>
  <c r="L514" i="6"/>
  <c r="K515" i="6"/>
  <c r="L515" i="6"/>
  <c r="K516" i="6"/>
  <c r="L516" i="6"/>
  <c r="K517" i="6"/>
  <c r="L517" i="6"/>
  <c r="K518" i="6"/>
  <c r="L518" i="6"/>
  <c r="K519" i="6"/>
  <c r="L519" i="6"/>
  <c r="K520" i="6"/>
  <c r="L520" i="6"/>
  <c r="K521" i="6"/>
  <c r="L521" i="6"/>
  <c r="K522" i="6"/>
  <c r="L522" i="6"/>
  <c r="K523" i="6"/>
  <c r="L523" i="6"/>
  <c r="K524" i="6"/>
  <c r="L524" i="6"/>
  <c r="K525" i="6"/>
  <c r="L525" i="6"/>
  <c r="K526" i="6"/>
  <c r="L526" i="6"/>
  <c r="K527" i="6"/>
  <c r="L527" i="6"/>
  <c r="K528" i="6"/>
  <c r="L528" i="6"/>
  <c r="K529" i="6"/>
  <c r="L529" i="6"/>
  <c r="K530" i="6"/>
  <c r="L530" i="6"/>
  <c r="K531" i="6"/>
  <c r="L531" i="6"/>
  <c r="K532" i="6"/>
  <c r="L532" i="6"/>
  <c r="K533" i="6"/>
  <c r="L533" i="6"/>
  <c r="K534" i="6"/>
  <c r="L534" i="6"/>
  <c r="K535" i="6"/>
  <c r="L535" i="6"/>
  <c r="K536" i="6"/>
  <c r="L536" i="6"/>
  <c r="K537" i="6"/>
  <c r="L537" i="6"/>
  <c r="K538" i="6"/>
  <c r="L538" i="6"/>
  <c r="K539" i="6"/>
  <c r="L539" i="6"/>
  <c r="K540" i="6"/>
  <c r="L540" i="6"/>
  <c r="K541" i="6"/>
  <c r="L541" i="6"/>
  <c r="K542" i="6"/>
  <c r="L542" i="6"/>
  <c r="K543" i="6"/>
  <c r="L543" i="6"/>
  <c r="K544" i="6"/>
  <c r="L544" i="6"/>
  <c r="K545" i="6"/>
  <c r="L545" i="6"/>
  <c r="K546" i="6"/>
  <c r="L546" i="6"/>
  <c r="K547" i="6"/>
  <c r="L547" i="6"/>
  <c r="K548" i="6"/>
  <c r="L548" i="6"/>
  <c r="K549" i="6"/>
  <c r="L549" i="6"/>
  <c r="K550" i="6"/>
  <c r="L550" i="6"/>
  <c r="K551" i="6"/>
  <c r="L551" i="6"/>
  <c r="K552" i="6"/>
  <c r="L552" i="6"/>
  <c r="K553" i="6"/>
  <c r="L553" i="6"/>
  <c r="K554" i="6"/>
  <c r="L554" i="6"/>
  <c r="K555" i="6"/>
  <c r="L555" i="6"/>
  <c r="K556" i="6"/>
  <c r="L556" i="6"/>
  <c r="K557" i="6"/>
  <c r="L557" i="6"/>
  <c r="K558" i="6"/>
  <c r="L558" i="6"/>
  <c r="K559" i="6"/>
  <c r="L559" i="6"/>
  <c r="K560" i="6"/>
  <c r="L560" i="6"/>
  <c r="K561" i="6"/>
  <c r="L561" i="6"/>
  <c r="K562" i="6"/>
  <c r="L562" i="6"/>
  <c r="K563" i="6"/>
  <c r="L563" i="6"/>
  <c r="K564" i="6"/>
  <c r="L564" i="6"/>
  <c r="K565" i="6"/>
  <c r="L565" i="6"/>
  <c r="K566" i="6"/>
  <c r="L566" i="6"/>
  <c r="K567" i="6"/>
  <c r="L567" i="6"/>
  <c r="K568" i="6"/>
  <c r="L568" i="6"/>
  <c r="K569" i="6"/>
  <c r="L569" i="6"/>
  <c r="K570" i="6"/>
  <c r="L570" i="6"/>
  <c r="K571" i="6"/>
  <c r="L571" i="6"/>
  <c r="K572" i="6"/>
  <c r="L572" i="6"/>
  <c r="K573" i="6"/>
  <c r="L573" i="6"/>
  <c r="K574" i="6"/>
  <c r="L574" i="6"/>
  <c r="K575" i="6"/>
  <c r="L575" i="6"/>
  <c r="K576" i="6"/>
  <c r="L576" i="6"/>
  <c r="K577" i="6"/>
  <c r="L577" i="6"/>
  <c r="K578" i="6"/>
  <c r="L578" i="6"/>
  <c r="K579" i="6"/>
  <c r="L579" i="6"/>
  <c r="K580" i="6"/>
  <c r="L580" i="6"/>
  <c r="K581" i="6"/>
  <c r="L581" i="6"/>
  <c r="K582" i="6"/>
  <c r="L582" i="6"/>
  <c r="K583" i="6"/>
  <c r="L583" i="6"/>
  <c r="K584" i="6"/>
  <c r="L584" i="6"/>
  <c r="K585" i="6"/>
  <c r="L585" i="6"/>
  <c r="K586" i="6"/>
  <c r="L586" i="6"/>
  <c r="K587" i="6"/>
  <c r="L587" i="6"/>
  <c r="K588" i="6"/>
  <c r="L588" i="6"/>
  <c r="K589" i="6"/>
  <c r="L589" i="6"/>
  <c r="K590" i="6"/>
  <c r="L590" i="6"/>
  <c r="K591" i="6"/>
  <c r="L591" i="6"/>
  <c r="K592" i="6"/>
  <c r="L592" i="6"/>
  <c r="K593" i="6"/>
  <c r="L593" i="6"/>
  <c r="K594" i="6"/>
  <c r="L594" i="6"/>
  <c r="K595" i="6"/>
  <c r="L595" i="6"/>
  <c r="K596" i="6"/>
  <c r="L596" i="6"/>
  <c r="K597" i="6"/>
  <c r="L597" i="6"/>
  <c r="K598" i="6"/>
  <c r="L598" i="6"/>
  <c r="K599" i="6"/>
  <c r="L599" i="6"/>
  <c r="K600" i="6"/>
  <c r="L600" i="6"/>
  <c r="K601" i="6"/>
  <c r="L601" i="6"/>
  <c r="K602" i="6"/>
  <c r="L602" i="6"/>
  <c r="K603" i="6"/>
  <c r="L603" i="6"/>
  <c r="K604" i="6"/>
  <c r="L604" i="6"/>
  <c r="K605" i="6"/>
  <c r="L605" i="6"/>
  <c r="K606" i="6"/>
  <c r="L606" i="6"/>
  <c r="K607" i="6"/>
  <c r="L607" i="6"/>
  <c r="K608" i="6"/>
  <c r="L608" i="6"/>
  <c r="K609" i="6"/>
  <c r="L609" i="6"/>
  <c r="K610" i="6"/>
  <c r="L610" i="6"/>
  <c r="K611" i="6"/>
  <c r="L611" i="6"/>
  <c r="K612" i="6"/>
  <c r="L612" i="6"/>
  <c r="K613" i="6"/>
  <c r="L613" i="6"/>
  <c r="K614" i="6"/>
  <c r="L614" i="6"/>
  <c r="K615" i="6"/>
  <c r="L615" i="6"/>
  <c r="K616" i="6"/>
  <c r="L616" i="6"/>
  <c r="K617" i="6"/>
  <c r="L617" i="6"/>
  <c r="K618" i="6"/>
  <c r="L618" i="6"/>
  <c r="K619" i="6"/>
  <c r="L619" i="6"/>
  <c r="K620" i="6"/>
  <c r="L620" i="6"/>
  <c r="K621" i="6"/>
  <c r="L621" i="6"/>
  <c r="K622" i="6"/>
  <c r="L622" i="6"/>
  <c r="K623" i="6"/>
  <c r="L623" i="6"/>
  <c r="K624" i="6"/>
  <c r="L624" i="6"/>
  <c r="K625" i="6"/>
  <c r="L625" i="6"/>
  <c r="K626" i="6"/>
  <c r="L626" i="6"/>
  <c r="K627" i="6"/>
  <c r="L627" i="6"/>
  <c r="K628" i="6"/>
  <c r="L628" i="6"/>
  <c r="K629" i="6"/>
  <c r="L629" i="6"/>
  <c r="K630" i="6"/>
  <c r="L630" i="6"/>
  <c r="K631" i="6"/>
  <c r="L631" i="6"/>
  <c r="K632" i="6"/>
  <c r="L632" i="6"/>
  <c r="K633" i="6"/>
  <c r="L633" i="6"/>
  <c r="K634" i="6"/>
  <c r="L634" i="6"/>
  <c r="K635" i="6"/>
  <c r="L635" i="6"/>
  <c r="K636" i="6"/>
  <c r="L636" i="6"/>
  <c r="K637" i="6"/>
  <c r="L637" i="6"/>
  <c r="K638" i="6"/>
  <c r="L638" i="6"/>
  <c r="K639" i="6"/>
  <c r="L639" i="6"/>
  <c r="K640" i="6"/>
  <c r="L640" i="6"/>
  <c r="K641" i="6"/>
  <c r="L641" i="6"/>
  <c r="K642" i="6"/>
  <c r="L642" i="6"/>
  <c r="K643" i="6"/>
  <c r="L643" i="6"/>
  <c r="K644" i="6"/>
  <c r="L644" i="6"/>
  <c r="K645" i="6"/>
  <c r="L645" i="6"/>
  <c r="K646" i="6"/>
  <c r="L646" i="6"/>
  <c r="K647" i="6"/>
  <c r="L647" i="6"/>
  <c r="K648" i="6"/>
  <c r="L648" i="6"/>
  <c r="K649" i="6"/>
  <c r="L649" i="6"/>
  <c r="K650" i="6"/>
  <c r="L650" i="6"/>
  <c r="K651" i="6"/>
  <c r="L651" i="6"/>
  <c r="K652" i="6"/>
  <c r="L652" i="6"/>
  <c r="K653" i="6"/>
  <c r="L653" i="6"/>
  <c r="K654" i="6"/>
  <c r="L654" i="6"/>
  <c r="K655" i="6"/>
  <c r="L655" i="6"/>
  <c r="K656" i="6"/>
  <c r="L656" i="6"/>
  <c r="K657" i="6"/>
  <c r="L657" i="6"/>
  <c r="K658" i="6"/>
  <c r="L658" i="6"/>
  <c r="K659" i="6"/>
  <c r="L659" i="6"/>
  <c r="K660" i="6"/>
  <c r="L660" i="6"/>
  <c r="K661" i="6"/>
  <c r="L661" i="6"/>
  <c r="K662" i="6"/>
  <c r="L662" i="6"/>
  <c r="K663" i="6"/>
  <c r="L663" i="6"/>
  <c r="K664" i="6"/>
  <c r="L664" i="6"/>
  <c r="K665" i="6"/>
  <c r="L665" i="6"/>
  <c r="K666" i="6"/>
  <c r="L666" i="6"/>
  <c r="K667" i="6"/>
  <c r="L667" i="6"/>
  <c r="K668" i="6"/>
  <c r="L668" i="6"/>
  <c r="K669" i="6"/>
  <c r="L669" i="6"/>
  <c r="K670" i="6"/>
  <c r="L670" i="6"/>
  <c r="K671" i="6"/>
  <c r="L671" i="6"/>
  <c r="K672" i="6"/>
  <c r="L672" i="6"/>
  <c r="K673" i="6"/>
  <c r="L673" i="6"/>
  <c r="K674" i="6"/>
  <c r="L674" i="6"/>
  <c r="K675" i="6"/>
  <c r="L675" i="6"/>
  <c r="K676" i="6"/>
  <c r="L676" i="6"/>
  <c r="K677" i="6"/>
  <c r="L677" i="6"/>
  <c r="K678" i="6"/>
  <c r="L678" i="6"/>
  <c r="K679" i="6"/>
  <c r="L679" i="6"/>
  <c r="K680" i="6"/>
  <c r="L680" i="6"/>
  <c r="K681" i="6"/>
  <c r="L681" i="6"/>
  <c r="K682" i="6"/>
  <c r="L682" i="6"/>
  <c r="K683" i="6"/>
  <c r="L683" i="6"/>
  <c r="K684" i="6"/>
  <c r="L684" i="6"/>
  <c r="K685" i="6"/>
  <c r="L685" i="6"/>
  <c r="K686" i="6"/>
  <c r="L686" i="6"/>
  <c r="K687" i="6"/>
  <c r="L687" i="6"/>
  <c r="K688" i="6"/>
  <c r="L688" i="6"/>
  <c r="K689" i="6"/>
  <c r="L689" i="6"/>
  <c r="K690" i="6"/>
  <c r="L690" i="6"/>
  <c r="K691" i="6"/>
  <c r="L691" i="6"/>
  <c r="K692" i="6"/>
  <c r="L692" i="6"/>
  <c r="K693" i="6"/>
  <c r="L693" i="6"/>
  <c r="K694" i="6"/>
  <c r="L694" i="6"/>
  <c r="K695" i="6"/>
  <c r="L695" i="6"/>
  <c r="K696" i="6"/>
  <c r="L696" i="6"/>
  <c r="K697" i="6"/>
  <c r="L697" i="6"/>
  <c r="K698" i="6"/>
  <c r="L698" i="6"/>
  <c r="K699" i="6"/>
  <c r="L699" i="6"/>
  <c r="K700" i="6"/>
  <c r="L700" i="6"/>
  <c r="K701" i="6"/>
  <c r="L701" i="6"/>
  <c r="K702" i="6"/>
  <c r="L702" i="6"/>
  <c r="K703" i="6"/>
  <c r="L703" i="6"/>
  <c r="K704" i="6"/>
  <c r="L704" i="6"/>
  <c r="K705" i="6"/>
  <c r="L705" i="6"/>
  <c r="K706" i="6"/>
  <c r="L706" i="6"/>
  <c r="K707" i="6"/>
  <c r="L707" i="6"/>
  <c r="K708" i="6"/>
  <c r="L708" i="6"/>
  <c r="K709" i="6"/>
  <c r="L709" i="6"/>
  <c r="K710" i="6"/>
  <c r="L710" i="6"/>
  <c r="K711" i="6"/>
  <c r="L711" i="6"/>
  <c r="K712" i="6"/>
  <c r="L712" i="6"/>
  <c r="K713" i="6"/>
  <c r="L713" i="6"/>
  <c r="K714" i="6"/>
  <c r="L714" i="6"/>
  <c r="K715" i="6"/>
  <c r="L715" i="6"/>
  <c r="K716" i="6"/>
  <c r="L716" i="6"/>
  <c r="K717" i="6"/>
  <c r="L717" i="6"/>
  <c r="K718" i="6"/>
  <c r="L718" i="6"/>
  <c r="K719" i="6"/>
  <c r="L719" i="6"/>
  <c r="K720" i="6"/>
  <c r="L720" i="6"/>
  <c r="K721" i="6"/>
  <c r="L721" i="6"/>
  <c r="K722" i="6"/>
  <c r="L722" i="6"/>
  <c r="K723" i="6"/>
  <c r="L723" i="6"/>
  <c r="K724" i="6"/>
  <c r="L724" i="6"/>
  <c r="K725" i="6"/>
  <c r="L725" i="6"/>
  <c r="K726" i="6"/>
  <c r="L726" i="6"/>
  <c r="K727" i="6"/>
  <c r="L727" i="6"/>
  <c r="K728" i="6"/>
  <c r="L728" i="6"/>
  <c r="K729" i="6"/>
  <c r="L729" i="6"/>
  <c r="K730" i="6"/>
  <c r="L730" i="6"/>
  <c r="K731" i="6"/>
  <c r="L731" i="6"/>
  <c r="K732" i="6"/>
  <c r="L732" i="6"/>
  <c r="K733" i="6"/>
  <c r="L733" i="6"/>
  <c r="K734" i="6"/>
  <c r="L734" i="6"/>
  <c r="K735" i="6"/>
  <c r="L735" i="6"/>
  <c r="K736" i="6"/>
  <c r="L736" i="6"/>
  <c r="K737" i="6"/>
  <c r="L737" i="6"/>
  <c r="K738" i="6"/>
  <c r="L738" i="6"/>
  <c r="K739" i="6"/>
  <c r="L739" i="6"/>
  <c r="K740" i="6"/>
  <c r="L740" i="6"/>
  <c r="K741" i="6"/>
  <c r="L741" i="6"/>
  <c r="K742" i="6"/>
  <c r="L742" i="6"/>
  <c r="K743" i="6"/>
  <c r="L743" i="6"/>
  <c r="K744" i="6"/>
  <c r="L744" i="6"/>
  <c r="K745" i="6"/>
  <c r="L745" i="6"/>
  <c r="K746" i="6"/>
  <c r="L746" i="6"/>
  <c r="K747" i="6"/>
  <c r="L747" i="6"/>
  <c r="K748" i="6"/>
  <c r="L748" i="6"/>
  <c r="K749" i="6"/>
  <c r="L749" i="6"/>
  <c r="K750" i="6"/>
  <c r="L750" i="6"/>
  <c r="K751" i="6"/>
  <c r="L751" i="6"/>
  <c r="K752" i="6"/>
  <c r="L752" i="6"/>
  <c r="K753" i="6"/>
  <c r="L753" i="6"/>
  <c r="K754" i="6"/>
  <c r="L754" i="6"/>
  <c r="K755" i="6"/>
  <c r="L755" i="6"/>
  <c r="K756" i="6"/>
  <c r="L756" i="6"/>
  <c r="K757" i="6"/>
  <c r="L757" i="6"/>
  <c r="K758" i="6"/>
  <c r="L758" i="6"/>
  <c r="K759" i="6"/>
  <c r="L759" i="6"/>
  <c r="K760" i="6"/>
  <c r="L760" i="6"/>
  <c r="K761" i="6"/>
  <c r="L761" i="6"/>
  <c r="K762" i="6"/>
  <c r="L762" i="6"/>
  <c r="K763" i="6"/>
  <c r="L763" i="6"/>
  <c r="K764" i="6"/>
  <c r="L764" i="6"/>
  <c r="K765" i="6"/>
  <c r="L765" i="6"/>
  <c r="K766" i="6"/>
  <c r="L766" i="6"/>
  <c r="K767" i="6"/>
  <c r="L767" i="6"/>
  <c r="K768" i="6"/>
  <c r="L768" i="6"/>
  <c r="K769" i="6"/>
  <c r="L769" i="6"/>
  <c r="K770" i="6"/>
  <c r="L770" i="6"/>
  <c r="K771" i="6"/>
  <c r="L771" i="6"/>
  <c r="K772" i="6"/>
  <c r="L772" i="6"/>
  <c r="K773" i="6"/>
  <c r="L773" i="6"/>
  <c r="K774" i="6"/>
  <c r="L774" i="6"/>
  <c r="K775" i="6"/>
  <c r="L775" i="6"/>
  <c r="K776" i="6"/>
  <c r="L776" i="6"/>
  <c r="K777" i="6"/>
  <c r="L777" i="6"/>
  <c r="K778" i="6"/>
  <c r="L778" i="6"/>
  <c r="K779" i="6"/>
  <c r="L779" i="6"/>
  <c r="K780" i="6"/>
  <c r="L780" i="6"/>
  <c r="K781" i="6"/>
  <c r="L781" i="6"/>
  <c r="K782" i="6"/>
  <c r="L782" i="6"/>
  <c r="K783" i="6"/>
  <c r="L783" i="6"/>
  <c r="K784" i="6"/>
  <c r="L784" i="6"/>
  <c r="K785" i="6"/>
  <c r="L785" i="6"/>
  <c r="K786" i="6"/>
  <c r="L786" i="6"/>
  <c r="K787" i="6"/>
  <c r="L787" i="6"/>
  <c r="K788" i="6"/>
  <c r="L788" i="6"/>
  <c r="K789" i="6"/>
  <c r="L789" i="6"/>
  <c r="K790" i="6"/>
  <c r="L790" i="6"/>
  <c r="K791" i="6"/>
  <c r="L791" i="6"/>
  <c r="K792" i="6"/>
  <c r="L792" i="6"/>
  <c r="K793" i="6"/>
  <c r="L793" i="6"/>
  <c r="K794" i="6"/>
  <c r="L794" i="6"/>
  <c r="K795" i="6"/>
  <c r="L795" i="6"/>
  <c r="K796" i="6"/>
  <c r="L796" i="6"/>
  <c r="K797" i="6"/>
  <c r="L797" i="6"/>
  <c r="K798" i="6"/>
  <c r="L798" i="6"/>
  <c r="K799" i="6"/>
  <c r="L799" i="6"/>
  <c r="K800" i="6"/>
  <c r="L800" i="6"/>
  <c r="K801" i="6"/>
  <c r="L801" i="6"/>
  <c r="K802" i="6"/>
  <c r="L802" i="6"/>
  <c r="K803" i="6"/>
  <c r="L803" i="6"/>
  <c r="K804" i="6"/>
  <c r="L804" i="6"/>
  <c r="K805" i="6"/>
  <c r="L805" i="6"/>
  <c r="K806" i="6"/>
  <c r="L806" i="6"/>
  <c r="K807" i="6"/>
  <c r="L807" i="6"/>
  <c r="K808" i="6"/>
  <c r="L808" i="6"/>
  <c r="K809" i="6"/>
  <c r="L809" i="6"/>
  <c r="K810" i="6"/>
  <c r="L810" i="6"/>
  <c r="K811" i="6"/>
  <c r="L811" i="6"/>
  <c r="K812" i="6"/>
  <c r="L812" i="6"/>
  <c r="K813" i="6"/>
  <c r="L813" i="6"/>
  <c r="K814" i="6"/>
  <c r="L814" i="6"/>
  <c r="K815" i="6"/>
  <c r="L815" i="6"/>
  <c r="K816" i="6"/>
  <c r="L816" i="6"/>
  <c r="K817" i="6"/>
  <c r="L817" i="6"/>
  <c r="K818" i="6"/>
  <c r="L818" i="6"/>
  <c r="K819" i="6"/>
  <c r="L819" i="6"/>
  <c r="K820" i="6"/>
  <c r="L820" i="6"/>
  <c r="K821" i="6"/>
  <c r="L821" i="6"/>
  <c r="K822" i="6"/>
  <c r="L822" i="6"/>
  <c r="K823" i="6"/>
  <c r="L823" i="6"/>
  <c r="K824" i="6"/>
  <c r="L824" i="6"/>
  <c r="K825" i="6"/>
  <c r="L825" i="6"/>
  <c r="K826" i="6"/>
  <c r="L826" i="6"/>
  <c r="K827" i="6"/>
  <c r="L827" i="6"/>
  <c r="K828" i="6"/>
  <c r="L828" i="6"/>
  <c r="K829" i="6"/>
  <c r="L829" i="6"/>
  <c r="K830" i="6"/>
  <c r="L830" i="6"/>
  <c r="K831" i="6"/>
  <c r="L831" i="6"/>
  <c r="K832" i="6"/>
  <c r="L832" i="6"/>
  <c r="K833" i="6"/>
  <c r="L833" i="6"/>
  <c r="K834" i="6"/>
  <c r="L834" i="6"/>
  <c r="K835" i="6"/>
  <c r="L835" i="6"/>
  <c r="K836" i="6"/>
  <c r="L836" i="6"/>
  <c r="K837" i="6"/>
  <c r="L837" i="6"/>
  <c r="K838" i="6"/>
  <c r="L838" i="6"/>
  <c r="K839" i="6"/>
  <c r="L839" i="6"/>
  <c r="K840" i="6"/>
  <c r="L840" i="6"/>
  <c r="K841" i="6"/>
  <c r="L841" i="6"/>
  <c r="K842" i="6"/>
  <c r="L842" i="6"/>
  <c r="K843" i="6"/>
  <c r="L843" i="6"/>
  <c r="K844" i="6"/>
  <c r="L844" i="6"/>
  <c r="K845" i="6"/>
  <c r="L845" i="6"/>
  <c r="K846" i="6"/>
  <c r="L846" i="6"/>
  <c r="K847" i="6"/>
  <c r="L847" i="6"/>
  <c r="K848" i="6"/>
  <c r="L848" i="6"/>
  <c r="K849" i="6"/>
  <c r="L849" i="6"/>
  <c r="K850" i="6"/>
  <c r="L850" i="6"/>
  <c r="K851" i="6"/>
  <c r="L851" i="6"/>
  <c r="K852" i="6"/>
  <c r="L852" i="6"/>
  <c r="K853" i="6"/>
  <c r="L853" i="6"/>
  <c r="K854" i="6"/>
  <c r="L854" i="6"/>
  <c r="K855" i="6"/>
  <c r="L855" i="6"/>
  <c r="K856" i="6"/>
  <c r="L856" i="6"/>
  <c r="K857" i="6"/>
  <c r="L857" i="6"/>
  <c r="K858" i="6"/>
  <c r="L858" i="6"/>
  <c r="K859" i="6"/>
  <c r="L859" i="6"/>
  <c r="K860" i="6"/>
  <c r="L860" i="6"/>
  <c r="K861" i="6"/>
  <c r="L861" i="6"/>
  <c r="K862" i="6"/>
  <c r="L862" i="6"/>
  <c r="K863" i="6"/>
  <c r="L863" i="6"/>
  <c r="K864" i="6"/>
  <c r="L864" i="6"/>
  <c r="K865" i="6"/>
  <c r="L865" i="6"/>
  <c r="K866" i="6"/>
  <c r="L866" i="6"/>
  <c r="K867" i="6"/>
  <c r="L867" i="6"/>
  <c r="K868" i="6"/>
  <c r="L868" i="6"/>
  <c r="K869" i="6"/>
  <c r="L869" i="6"/>
  <c r="K870" i="6"/>
  <c r="L870" i="6"/>
  <c r="K871" i="6"/>
  <c r="L871" i="6"/>
  <c r="K872" i="6"/>
  <c r="L872" i="6"/>
  <c r="K873" i="6"/>
  <c r="L873" i="6"/>
  <c r="K874" i="6"/>
  <c r="L874" i="6"/>
  <c r="K875" i="6"/>
  <c r="L875" i="6"/>
  <c r="K876" i="6"/>
  <c r="L876" i="6"/>
  <c r="K877" i="6"/>
  <c r="L877" i="6"/>
  <c r="K878" i="6"/>
  <c r="L878" i="6"/>
  <c r="K879" i="6"/>
  <c r="L879" i="6"/>
  <c r="K880" i="6"/>
  <c r="L880" i="6"/>
  <c r="K881" i="6"/>
  <c r="L881" i="6"/>
  <c r="K882" i="6"/>
  <c r="L882" i="6"/>
  <c r="K883" i="6"/>
  <c r="L883" i="6"/>
  <c r="K884" i="6"/>
  <c r="L884" i="6"/>
  <c r="K885" i="6"/>
  <c r="L885" i="6"/>
  <c r="K886" i="6"/>
  <c r="L886" i="6"/>
  <c r="K887" i="6"/>
  <c r="L887" i="6"/>
  <c r="K888" i="6"/>
  <c r="L888" i="6"/>
  <c r="K889" i="6"/>
  <c r="L889" i="6"/>
  <c r="K890" i="6"/>
  <c r="L890" i="6"/>
  <c r="K891" i="6"/>
  <c r="L891" i="6"/>
  <c r="K892" i="6"/>
  <c r="L892" i="6"/>
  <c r="K893" i="6"/>
  <c r="L893" i="6"/>
  <c r="K894" i="6"/>
  <c r="L894" i="6"/>
  <c r="K895" i="6"/>
  <c r="L895" i="6"/>
  <c r="K896" i="6"/>
  <c r="L896" i="6"/>
  <c r="K897" i="6"/>
  <c r="L897" i="6"/>
  <c r="K898" i="6"/>
  <c r="L898" i="6"/>
  <c r="K899" i="6"/>
  <c r="L899" i="6"/>
  <c r="K900" i="6"/>
  <c r="L900" i="6"/>
  <c r="K901" i="6"/>
  <c r="L901" i="6"/>
  <c r="K902" i="6"/>
  <c r="L902" i="6"/>
  <c r="K903" i="6"/>
  <c r="L903" i="6"/>
  <c r="K904" i="6"/>
  <c r="L904" i="6"/>
  <c r="K905" i="6"/>
  <c r="L905" i="6"/>
  <c r="K906" i="6"/>
  <c r="L906" i="6"/>
  <c r="K907" i="6"/>
  <c r="L907" i="6"/>
  <c r="K908" i="6"/>
  <c r="L908" i="6"/>
  <c r="K909" i="6"/>
  <c r="L909" i="6"/>
  <c r="K910" i="6"/>
  <c r="L910" i="6"/>
  <c r="K911" i="6"/>
  <c r="L911" i="6"/>
  <c r="K912" i="6"/>
  <c r="L912" i="6"/>
  <c r="K913" i="6"/>
  <c r="L913" i="6"/>
  <c r="K914" i="6"/>
  <c r="L914" i="6"/>
  <c r="K915" i="6"/>
  <c r="L915" i="6"/>
  <c r="K916" i="6"/>
  <c r="L916" i="6"/>
  <c r="K917" i="6"/>
  <c r="L917" i="6"/>
  <c r="K918" i="6"/>
  <c r="L918" i="6"/>
  <c r="K919" i="6"/>
  <c r="L919" i="6"/>
  <c r="K920" i="6"/>
  <c r="L920" i="6"/>
  <c r="K921" i="6"/>
  <c r="L921" i="6"/>
  <c r="K922" i="6"/>
  <c r="L922" i="6"/>
  <c r="K923" i="6"/>
  <c r="L923" i="6"/>
  <c r="K924" i="6"/>
  <c r="L924" i="6"/>
  <c r="K925" i="6"/>
  <c r="L925" i="6"/>
  <c r="K926" i="6"/>
  <c r="L926" i="6"/>
  <c r="K927" i="6"/>
  <c r="L927" i="6"/>
  <c r="K928" i="6"/>
  <c r="L928" i="6"/>
  <c r="K929" i="6"/>
  <c r="L929" i="6"/>
  <c r="K930" i="6"/>
  <c r="L930" i="6"/>
  <c r="K931" i="6"/>
  <c r="L931" i="6"/>
  <c r="K932" i="6"/>
  <c r="L932" i="6"/>
  <c r="K933" i="6"/>
  <c r="L933" i="6"/>
  <c r="K934" i="6"/>
  <c r="L934" i="6"/>
  <c r="K935" i="6"/>
  <c r="L935" i="6"/>
  <c r="K936" i="6"/>
  <c r="L936" i="6"/>
  <c r="K937" i="6"/>
  <c r="L937" i="6"/>
  <c r="K938" i="6"/>
  <c r="L938" i="6"/>
  <c r="K939" i="6"/>
  <c r="L939" i="6"/>
  <c r="K940" i="6"/>
  <c r="L940" i="6"/>
  <c r="K941" i="6"/>
  <c r="L941" i="6"/>
  <c r="K942" i="6"/>
  <c r="L942" i="6"/>
  <c r="K943" i="6"/>
  <c r="L943" i="6"/>
  <c r="K944" i="6"/>
  <c r="L944" i="6"/>
  <c r="K945" i="6"/>
  <c r="L945" i="6"/>
  <c r="K946" i="6"/>
  <c r="L946" i="6"/>
  <c r="K947" i="6"/>
  <c r="L947" i="6"/>
  <c r="K948" i="6"/>
  <c r="L948" i="6"/>
  <c r="K949" i="6"/>
  <c r="L949" i="6"/>
  <c r="K950" i="6"/>
  <c r="L950" i="6"/>
  <c r="K951" i="6"/>
  <c r="L951" i="6"/>
  <c r="K952" i="6"/>
  <c r="L952" i="6"/>
  <c r="K953" i="6"/>
  <c r="L953" i="6"/>
  <c r="K954" i="6"/>
  <c r="L954" i="6"/>
  <c r="K955" i="6"/>
  <c r="L955" i="6"/>
  <c r="K956" i="6"/>
  <c r="L956" i="6"/>
  <c r="K957" i="6"/>
  <c r="L957" i="6"/>
  <c r="K958" i="6"/>
  <c r="L958" i="6"/>
  <c r="K959" i="6"/>
  <c r="L959" i="6"/>
  <c r="K960" i="6"/>
  <c r="L960" i="6"/>
  <c r="K961" i="6"/>
  <c r="L961" i="6"/>
  <c r="K962" i="6"/>
  <c r="L962" i="6"/>
  <c r="K963" i="6"/>
  <c r="L963" i="6"/>
  <c r="K964" i="6"/>
  <c r="L964" i="6"/>
  <c r="K965" i="6"/>
  <c r="L965" i="6"/>
  <c r="K966" i="6"/>
  <c r="L966" i="6"/>
  <c r="K967" i="6"/>
  <c r="L967" i="6"/>
  <c r="K968" i="6"/>
  <c r="L968" i="6"/>
  <c r="K969" i="6"/>
  <c r="L969" i="6"/>
  <c r="K970" i="6"/>
  <c r="L970" i="6"/>
  <c r="K971" i="6"/>
  <c r="L971" i="6"/>
  <c r="K972" i="6"/>
  <c r="L972" i="6"/>
  <c r="K973" i="6"/>
  <c r="L973" i="6"/>
  <c r="K974" i="6"/>
  <c r="L974" i="6"/>
  <c r="K975" i="6"/>
  <c r="L975" i="6"/>
  <c r="K976" i="6"/>
  <c r="L976" i="6"/>
  <c r="K977" i="6"/>
  <c r="L977" i="6"/>
  <c r="K978" i="6"/>
  <c r="L978" i="6"/>
  <c r="K979" i="6"/>
  <c r="L979" i="6"/>
  <c r="K980" i="6"/>
  <c r="L980" i="6"/>
  <c r="K981" i="6"/>
  <c r="L981" i="6"/>
  <c r="K982" i="6"/>
  <c r="L982" i="6"/>
  <c r="K983" i="6"/>
  <c r="L983" i="6"/>
  <c r="K984" i="6"/>
  <c r="L984" i="6"/>
  <c r="K985" i="6"/>
  <c r="L985" i="6"/>
  <c r="K986" i="6"/>
  <c r="L986" i="6"/>
  <c r="K987" i="6"/>
  <c r="L987" i="6"/>
  <c r="K988" i="6"/>
  <c r="L988" i="6"/>
  <c r="K989" i="6"/>
  <c r="L989" i="6"/>
  <c r="K990" i="6"/>
  <c r="L990" i="6"/>
  <c r="K991" i="6"/>
  <c r="L991" i="6"/>
  <c r="K992" i="6"/>
  <c r="L992" i="6"/>
  <c r="K993" i="6"/>
  <c r="L993" i="6"/>
  <c r="K994" i="6"/>
  <c r="L994" i="6"/>
  <c r="K995" i="6"/>
  <c r="L995" i="6"/>
  <c r="K996" i="6"/>
  <c r="L996" i="6"/>
  <c r="K997" i="6"/>
  <c r="L997" i="6"/>
  <c r="K998" i="6"/>
  <c r="L998" i="6"/>
  <c r="K999" i="6"/>
  <c r="L999" i="6"/>
  <c r="K1000" i="6"/>
  <c r="L1000" i="6"/>
  <c r="K1001" i="6"/>
  <c r="L1001" i="6"/>
  <c r="K2" i="6"/>
  <c r="L2" i="6"/>
  <c r="H3" i="6"/>
  <c r="I3" i="6"/>
  <c r="H4" i="6"/>
  <c r="I4" i="6"/>
  <c r="H5" i="6"/>
  <c r="I5" i="6"/>
  <c r="H6" i="6"/>
  <c r="I6" i="6"/>
  <c r="H7" i="6"/>
  <c r="I7" i="6"/>
  <c r="H8" i="6"/>
  <c r="I8" i="6"/>
  <c r="H9" i="6"/>
  <c r="I9" i="6"/>
  <c r="H10" i="6"/>
  <c r="I10" i="6"/>
  <c r="H11" i="6"/>
  <c r="I11" i="6"/>
  <c r="H12" i="6"/>
  <c r="I12" i="6"/>
  <c r="H13" i="6"/>
  <c r="I13" i="6"/>
  <c r="H14" i="6"/>
  <c r="I14" i="6"/>
  <c r="H15" i="6"/>
  <c r="I15" i="6"/>
  <c r="H16" i="6"/>
  <c r="I16" i="6"/>
  <c r="H17" i="6"/>
  <c r="I17" i="6"/>
  <c r="H18" i="6"/>
  <c r="I18" i="6"/>
  <c r="H19" i="6"/>
  <c r="I19" i="6"/>
  <c r="H20" i="6"/>
  <c r="I20" i="6"/>
  <c r="H21" i="6"/>
  <c r="I21" i="6"/>
  <c r="H22" i="6"/>
  <c r="I22" i="6"/>
  <c r="H23" i="6"/>
  <c r="I23" i="6"/>
  <c r="H24" i="6"/>
  <c r="I24" i="6"/>
  <c r="H25" i="6"/>
  <c r="I25" i="6"/>
  <c r="H26" i="6"/>
  <c r="I26" i="6"/>
  <c r="H27" i="6"/>
  <c r="I27" i="6"/>
  <c r="H28" i="6"/>
  <c r="I28" i="6"/>
  <c r="H29" i="6"/>
  <c r="I29" i="6"/>
  <c r="H30" i="6"/>
  <c r="I30" i="6"/>
  <c r="H31" i="6"/>
  <c r="I31" i="6"/>
  <c r="H32" i="6"/>
  <c r="I32" i="6"/>
  <c r="H33" i="6"/>
  <c r="I33" i="6"/>
  <c r="H34" i="6"/>
  <c r="I34" i="6"/>
  <c r="H35" i="6"/>
  <c r="I35" i="6"/>
  <c r="H36" i="6"/>
  <c r="I36" i="6"/>
  <c r="H37" i="6"/>
  <c r="I37" i="6"/>
  <c r="H38" i="6"/>
  <c r="I38" i="6"/>
  <c r="H39" i="6"/>
  <c r="I39" i="6"/>
  <c r="H40" i="6"/>
  <c r="I40" i="6"/>
  <c r="H41" i="6"/>
  <c r="I41" i="6"/>
  <c r="H42" i="6"/>
  <c r="I42" i="6"/>
  <c r="H43" i="6"/>
  <c r="I43" i="6"/>
  <c r="H44" i="6"/>
  <c r="I44" i="6"/>
  <c r="H45" i="6"/>
  <c r="I45" i="6"/>
  <c r="H46" i="6"/>
  <c r="I46" i="6"/>
  <c r="H47" i="6"/>
  <c r="I47" i="6"/>
  <c r="H48" i="6"/>
  <c r="I48" i="6"/>
  <c r="H49" i="6"/>
  <c r="I49" i="6"/>
  <c r="H50" i="6"/>
  <c r="I50" i="6"/>
  <c r="H51" i="6"/>
  <c r="I51" i="6"/>
  <c r="H52" i="6"/>
  <c r="I52" i="6"/>
  <c r="H53" i="6"/>
  <c r="I53" i="6"/>
  <c r="H54" i="6"/>
  <c r="I54" i="6"/>
  <c r="H55" i="6"/>
  <c r="I55" i="6"/>
  <c r="H56" i="6"/>
  <c r="I56" i="6"/>
  <c r="H57" i="6"/>
  <c r="I57" i="6"/>
  <c r="H58" i="6"/>
  <c r="I58" i="6"/>
  <c r="H59" i="6"/>
  <c r="I59" i="6"/>
  <c r="H60" i="6"/>
  <c r="I60" i="6"/>
  <c r="H61" i="6"/>
  <c r="I61" i="6"/>
  <c r="H62" i="6"/>
  <c r="I62" i="6"/>
  <c r="H63" i="6"/>
  <c r="I63" i="6"/>
  <c r="H64" i="6"/>
  <c r="I64" i="6"/>
  <c r="H65" i="6"/>
  <c r="I65" i="6"/>
  <c r="H66" i="6"/>
  <c r="I66" i="6"/>
  <c r="H67" i="6"/>
  <c r="I67" i="6"/>
  <c r="H68" i="6"/>
  <c r="I68" i="6"/>
  <c r="H69" i="6"/>
  <c r="I69" i="6"/>
  <c r="H70" i="6"/>
  <c r="I70" i="6"/>
  <c r="H71" i="6"/>
  <c r="I71" i="6"/>
  <c r="H72" i="6"/>
  <c r="I72" i="6"/>
  <c r="H73" i="6"/>
  <c r="I73" i="6"/>
  <c r="H74" i="6"/>
  <c r="I74" i="6"/>
  <c r="H75" i="6"/>
  <c r="I75" i="6"/>
  <c r="H76" i="6"/>
  <c r="I76" i="6"/>
  <c r="H77" i="6"/>
  <c r="I77" i="6"/>
  <c r="H78" i="6"/>
  <c r="I78" i="6"/>
  <c r="H79" i="6"/>
  <c r="I79" i="6"/>
  <c r="H80" i="6"/>
  <c r="I80" i="6"/>
  <c r="H81" i="6"/>
  <c r="I81" i="6"/>
  <c r="H82" i="6"/>
  <c r="I82" i="6"/>
  <c r="H83" i="6"/>
  <c r="I83" i="6"/>
  <c r="H84" i="6"/>
  <c r="I84" i="6"/>
  <c r="H85" i="6"/>
  <c r="I85" i="6"/>
  <c r="H86" i="6"/>
  <c r="I86" i="6"/>
  <c r="H87" i="6"/>
  <c r="I87" i="6"/>
  <c r="H88" i="6"/>
  <c r="I88" i="6"/>
  <c r="H89" i="6"/>
  <c r="I89" i="6"/>
  <c r="H90" i="6"/>
  <c r="I90" i="6"/>
  <c r="H91" i="6"/>
  <c r="I91" i="6"/>
  <c r="H92" i="6"/>
  <c r="I92" i="6"/>
  <c r="H93" i="6"/>
  <c r="I93" i="6"/>
  <c r="H94" i="6"/>
  <c r="I94" i="6"/>
  <c r="H95" i="6"/>
  <c r="I95" i="6"/>
  <c r="H96" i="6"/>
  <c r="I96" i="6"/>
  <c r="H97" i="6"/>
  <c r="I97" i="6"/>
  <c r="H98" i="6"/>
  <c r="I98" i="6"/>
  <c r="H99" i="6"/>
  <c r="I99" i="6"/>
  <c r="H100" i="6"/>
  <c r="I100" i="6"/>
  <c r="H101" i="6"/>
  <c r="I101" i="6"/>
  <c r="H102" i="6"/>
  <c r="I102" i="6"/>
  <c r="H103" i="6"/>
  <c r="I103" i="6"/>
  <c r="H104" i="6"/>
  <c r="I104" i="6"/>
  <c r="H105" i="6"/>
  <c r="I105" i="6"/>
  <c r="H106" i="6"/>
  <c r="I106" i="6"/>
  <c r="H107" i="6"/>
  <c r="I107" i="6"/>
  <c r="H108" i="6"/>
  <c r="I108" i="6"/>
  <c r="H109" i="6"/>
  <c r="I109" i="6"/>
  <c r="H110" i="6"/>
  <c r="I110" i="6"/>
  <c r="H111" i="6"/>
  <c r="I111" i="6"/>
  <c r="H112" i="6"/>
  <c r="I112" i="6"/>
  <c r="H113" i="6"/>
  <c r="I113" i="6"/>
  <c r="H114" i="6"/>
  <c r="I114" i="6"/>
  <c r="H115" i="6"/>
  <c r="I115" i="6"/>
  <c r="H116" i="6"/>
  <c r="I116" i="6"/>
  <c r="H117" i="6"/>
  <c r="I117" i="6"/>
  <c r="H118" i="6"/>
  <c r="I118" i="6"/>
  <c r="H119" i="6"/>
  <c r="I119" i="6"/>
  <c r="H120" i="6"/>
  <c r="I120" i="6"/>
  <c r="H121" i="6"/>
  <c r="I121" i="6"/>
  <c r="H122" i="6"/>
  <c r="I122" i="6"/>
  <c r="H123" i="6"/>
  <c r="I123" i="6"/>
  <c r="H124" i="6"/>
  <c r="I124" i="6"/>
  <c r="H125" i="6"/>
  <c r="I125" i="6"/>
  <c r="H126" i="6"/>
  <c r="I126" i="6"/>
  <c r="H127" i="6"/>
  <c r="I127" i="6"/>
  <c r="H128" i="6"/>
  <c r="I128" i="6"/>
  <c r="H129" i="6"/>
  <c r="I129" i="6"/>
  <c r="H130" i="6"/>
  <c r="I130" i="6"/>
  <c r="H131" i="6"/>
  <c r="I131" i="6"/>
  <c r="H132" i="6"/>
  <c r="I132" i="6"/>
  <c r="H133" i="6"/>
  <c r="I133" i="6"/>
  <c r="H134" i="6"/>
  <c r="I134" i="6"/>
  <c r="H135" i="6"/>
  <c r="I135" i="6"/>
  <c r="H136" i="6"/>
  <c r="I136" i="6"/>
  <c r="H137" i="6"/>
  <c r="I137" i="6"/>
  <c r="H138" i="6"/>
  <c r="I138" i="6"/>
  <c r="H139" i="6"/>
  <c r="I139" i="6"/>
  <c r="H140" i="6"/>
  <c r="I140" i="6"/>
  <c r="H141" i="6"/>
  <c r="I141" i="6"/>
  <c r="H142" i="6"/>
  <c r="I142" i="6"/>
  <c r="H143" i="6"/>
  <c r="I143" i="6"/>
  <c r="H144" i="6"/>
  <c r="I144" i="6"/>
  <c r="H145" i="6"/>
  <c r="I145" i="6"/>
  <c r="H146" i="6"/>
  <c r="I146" i="6"/>
  <c r="H147" i="6"/>
  <c r="I147" i="6"/>
  <c r="H148" i="6"/>
  <c r="I148" i="6"/>
  <c r="H149" i="6"/>
  <c r="I149" i="6"/>
  <c r="H150" i="6"/>
  <c r="I150" i="6"/>
  <c r="H151" i="6"/>
  <c r="I151" i="6"/>
  <c r="H152" i="6"/>
  <c r="I152" i="6"/>
  <c r="H153" i="6"/>
  <c r="I153" i="6"/>
  <c r="H154" i="6"/>
  <c r="I154" i="6"/>
  <c r="H155" i="6"/>
  <c r="I155" i="6"/>
  <c r="H156" i="6"/>
  <c r="I156" i="6"/>
  <c r="H157" i="6"/>
  <c r="I157" i="6"/>
  <c r="H158" i="6"/>
  <c r="I158" i="6"/>
  <c r="H159" i="6"/>
  <c r="I159" i="6"/>
  <c r="H160" i="6"/>
  <c r="I160" i="6"/>
  <c r="H161" i="6"/>
  <c r="I161" i="6"/>
  <c r="H162" i="6"/>
  <c r="I162" i="6"/>
  <c r="H163" i="6"/>
  <c r="I163" i="6"/>
  <c r="H164" i="6"/>
  <c r="I164" i="6"/>
  <c r="H165" i="6"/>
  <c r="I165" i="6"/>
  <c r="H166" i="6"/>
  <c r="I166" i="6"/>
  <c r="H167" i="6"/>
  <c r="I167" i="6"/>
  <c r="H168" i="6"/>
  <c r="I168" i="6"/>
  <c r="H169" i="6"/>
  <c r="I169" i="6"/>
  <c r="H170" i="6"/>
  <c r="I170" i="6"/>
  <c r="H171" i="6"/>
  <c r="I171" i="6"/>
  <c r="H172" i="6"/>
  <c r="I172" i="6"/>
  <c r="H173" i="6"/>
  <c r="I173" i="6"/>
  <c r="H174" i="6"/>
  <c r="I174" i="6"/>
  <c r="H175" i="6"/>
  <c r="I175" i="6"/>
  <c r="H176" i="6"/>
  <c r="I176" i="6"/>
  <c r="H177" i="6"/>
  <c r="I177" i="6"/>
  <c r="H178" i="6"/>
  <c r="I178" i="6"/>
  <c r="H179" i="6"/>
  <c r="I179" i="6"/>
  <c r="H180" i="6"/>
  <c r="I180" i="6"/>
  <c r="H181" i="6"/>
  <c r="I181" i="6"/>
  <c r="H182" i="6"/>
  <c r="I182" i="6"/>
  <c r="H183" i="6"/>
  <c r="I183" i="6"/>
  <c r="H184" i="6"/>
  <c r="I184" i="6"/>
  <c r="H185" i="6"/>
  <c r="I185" i="6"/>
  <c r="H186" i="6"/>
  <c r="I186" i="6"/>
  <c r="H187" i="6"/>
  <c r="I187" i="6"/>
  <c r="H188" i="6"/>
  <c r="I188" i="6"/>
  <c r="H189" i="6"/>
  <c r="I189" i="6"/>
  <c r="H190" i="6"/>
  <c r="I190" i="6"/>
  <c r="H191" i="6"/>
  <c r="I191" i="6"/>
  <c r="H192" i="6"/>
  <c r="I192" i="6"/>
  <c r="H193" i="6"/>
  <c r="I193" i="6"/>
  <c r="H194" i="6"/>
  <c r="I194" i="6"/>
  <c r="H195" i="6"/>
  <c r="I195" i="6"/>
  <c r="H196" i="6"/>
  <c r="I196" i="6"/>
  <c r="H197" i="6"/>
  <c r="I197" i="6"/>
  <c r="H198" i="6"/>
  <c r="I198" i="6"/>
  <c r="H199" i="6"/>
  <c r="I199" i="6"/>
  <c r="H200" i="6"/>
  <c r="I200" i="6"/>
  <c r="H201" i="6"/>
  <c r="I201" i="6"/>
  <c r="H202" i="6"/>
  <c r="I202" i="6"/>
  <c r="H203" i="6"/>
  <c r="I203" i="6"/>
  <c r="H204" i="6"/>
  <c r="I204" i="6"/>
  <c r="H205" i="6"/>
  <c r="I205" i="6"/>
  <c r="H206" i="6"/>
  <c r="I206" i="6"/>
  <c r="H207" i="6"/>
  <c r="I207" i="6"/>
  <c r="H208" i="6"/>
  <c r="I208" i="6"/>
  <c r="H209" i="6"/>
  <c r="I209" i="6"/>
  <c r="H210" i="6"/>
  <c r="I210" i="6"/>
  <c r="H211" i="6"/>
  <c r="I211" i="6"/>
  <c r="H212" i="6"/>
  <c r="I212" i="6"/>
  <c r="H213" i="6"/>
  <c r="I213" i="6"/>
  <c r="H214" i="6"/>
  <c r="I214" i="6"/>
  <c r="H215" i="6"/>
  <c r="I215" i="6"/>
  <c r="H216" i="6"/>
  <c r="I216" i="6"/>
  <c r="H217" i="6"/>
  <c r="I217" i="6"/>
  <c r="H218" i="6"/>
  <c r="I218" i="6"/>
  <c r="H219" i="6"/>
  <c r="I219" i="6"/>
  <c r="H220" i="6"/>
  <c r="I220" i="6"/>
  <c r="H221" i="6"/>
  <c r="I221" i="6"/>
  <c r="H222" i="6"/>
  <c r="I222" i="6"/>
  <c r="H223" i="6"/>
  <c r="I223" i="6"/>
  <c r="H224" i="6"/>
  <c r="I224" i="6"/>
  <c r="H225" i="6"/>
  <c r="I225" i="6"/>
  <c r="H226" i="6"/>
  <c r="I226" i="6"/>
  <c r="H227" i="6"/>
  <c r="I227" i="6"/>
  <c r="H228" i="6"/>
  <c r="I228" i="6"/>
  <c r="H229" i="6"/>
  <c r="I229" i="6"/>
  <c r="H230" i="6"/>
  <c r="I230" i="6"/>
  <c r="H231" i="6"/>
  <c r="I231" i="6"/>
  <c r="H232" i="6"/>
  <c r="I232" i="6"/>
  <c r="H233" i="6"/>
  <c r="I233" i="6"/>
  <c r="H234" i="6"/>
  <c r="I234" i="6"/>
  <c r="H235" i="6"/>
  <c r="I235" i="6"/>
  <c r="H236" i="6"/>
  <c r="I236" i="6"/>
  <c r="H237" i="6"/>
  <c r="I237" i="6"/>
  <c r="H238" i="6"/>
  <c r="I238" i="6"/>
  <c r="H239" i="6"/>
  <c r="I239" i="6"/>
  <c r="H240" i="6"/>
  <c r="I240" i="6"/>
  <c r="H241" i="6"/>
  <c r="I241" i="6"/>
  <c r="H242" i="6"/>
  <c r="I242" i="6"/>
  <c r="H243" i="6"/>
  <c r="I243" i="6"/>
  <c r="H244" i="6"/>
  <c r="I244" i="6"/>
  <c r="H245" i="6"/>
  <c r="I245" i="6"/>
  <c r="H246" i="6"/>
  <c r="I246" i="6"/>
  <c r="H247" i="6"/>
  <c r="I247" i="6"/>
  <c r="H248" i="6"/>
  <c r="I248" i="6"/>
  <c r="H249" i="6"/>
  <c r="I249" i="6"/>
  <c r="H250" i="6"/>
  <c r="I250" i="6"/>
  <c r="H251" i="6"/>
  <c r="I251" i="6"/>
  <c r="H252" i="6"/>
  <c r="I252" i="6"/>
  <c r="H253" i="6"/>
  <c r="I253" i="6"/>
  <c r="H254" i="6"/>
  <c r="I254" i="6"/>
  <c r="H255" i="6"/>
  <c r="I255" i="6"/>
  <c r="H256" i="6"/>
  <c r="I256" i="6"/>
  <c r="H257" i="6"/>
  <c r="I257" i="6"/>
  <c r="H258" i="6"/>
  <c r="I258" i="6"/>
  <c r="H259" i="6"/>
  <c r="I259" i="6"/>
  <c r="H260" i="6"/>
  <c r="I260" i="6"/>
  <c r="H261" i="6"/>
  <c r="I261" i="6"/>
  <c r="H262" i="6"/>
  <c r="I262" i="6"/>
  <c r="H263" i="6"/>
  <c r="I263" i="6"/>
  <c r="H264" i="6"/>
  <c r="I264" i="6"/>
  <c r="H265" i="6"/>
  <c r="I265" i="6"/>
  <c r="H266" i="6"/>
  <c r="I266" i="6"/>
  <c r="H267" i="6"/>
  <c r="I267" i="6"/>
  <c r="H268" i="6"/>
  <c r="I268" i="6"/>
  <c r="H269" i="6"/>
  <c r="I269" i="6"/>
  <c r="H270" i="6"/>
  <c r="I270" i="6"/>
  <c r="H271" i="6"/>
  <c r="I271" i="6"/>
  <c r="H272" i="6"/>
  <c r="I272" i="6"/>
  <c r="H273" i="6"/>
  <c r="I273" i="6"/>
  <c r="H274" i="6"/>
  <c r="I274" i="6"/>
  <c r="H275" i="6"/>
  <c r="I275" i="6"/>
  <c r="H276" i="6"/>
  <c r="I276" i="6"/>
  <c r="H277" i="6"/>
  <c r="I277" i="6"/>
  <c r="H278" i="6"/>
  <c r="I278" i="6"/>
  <c r="H279" i="6"/>
  <c r="I279" i="6"/>
  <c r="H280" i="6"/>
  <c r="I280" i="6"/>
  <c r="H281" i="6"/>
  <c r="I281" i="6"/>
  <c r="H282" i="6"/>
  <c r="I282" i="6"/>
  <c r="H283" i="6"/>
  <c r="I283" i="6"/>
  <c r="H284" i="6"/>
  <c r="I284" i="6"/>
  <c r="H285" i="6"/>
  <c r="I285" i="6"/>
  <c r="H286" i="6"/>
  <c r="I286" i="6"/>
  <c r="H287" i="6"/>
  <c r="I287" i="6"/>
  <c r="H288" i="6"/>
  <c r="I288" i="6"/>
  <c r="H289" i="6"/>
  <c r="I289" i="6"/>
  <c r="H290" i="6"/>
  <c r="I290" i="6"/>
  <c r="H291" i="6"/>
  <c r="I291" i="6"/>
  <c r="H292" i="6"/>
  <c r="I292" i="6"/>
  <c r="H293" i="6"/>
  <c r="I293" i="6"/>
  <c r="H294" i="6"/>
  <c r="I294" i="6"/>
  <c r="H295" i="6"/>
  <c r="I295" i="6"/>
  <c r="H296" i="6"/>
  <c r="I296" i="6"/>
  <c r="H297" i="6"/>
  <c r="I297" i="6"/>
  <c r="H298" i="6"/>
  <c r="I298" i="6"/>
  <c r="H299" i="6"/>
  <c r="I299" i="6"/>
  <c r="H300" i="6"/>
  <c r="I300" i="6"/>
  <c r="H301" i="6"/>
  <c r="I301" i="6"/>
  <c r="H302" i="6"/>
  <c r="I302" i="6"/>
  <c r="H303" i="6"/>
  <c r="I303" i="6"/>
  <c r="H304" i="6"/>
  <c r="I304" i="6"/>
  <c r="H305" i="6"/>
  <c r="I305" i="6"/>
  <c r="H306" i="6"/>
  <c r="I306" i="6"/>
  <c r="H307" i="6"/>
  <c r="I307" i="6"/>
  <c r="H308" i="6"/>
  <c r="I308" i="6"/>
  <c r="H309" i="6"/>
  <c r="I309" i="6"/>
  <c r="H310" i="6"/>
  <c r="I310" i="6"/>
  <c r="H311" i="6"/>
  <c r="I311" i="6"/>
  <c r="H312" i="6"/>
  <c r="I312" i="6"/>
  <c r="H313" i="6"/>
  <c r="I313" i="6"/>
  <c r="H314" i="6"/>
  <c r="I314" i="6"/>
  <c r="H315" i="6"/>
  <c r="I315" i="6"/>
  <c r="H316" i="6"/>
  <c r="I316" i="6"/>
  <c r="H317" i="6"/>
  <c r="I317" i="6"/>
  <c r="H318" i="6"/>
  <c r="I318" i="6"/>
  <c r="H319" i="6"/>
  <c r="I319" i="6"/>
  <c r="H320" i="6"/>
  <c r="I320" i="6"/>
  <c r="H321" i="6"/>
  <c r="I321" i="6"/>
  <c r="H322" i="6"/>
  <c r="I322" i="6"/>
  <c r="H323" i="6"/>
  <c r="I323" i="6"/>
  <c r="H324" i="6"/>
  <c r="I324" i="6"/>
  <c r="H325" i="6"/>
  <c r="I325" i="6"/>
  <c r="H326" i="6"/>
  <c r="I326" i="6"/>
  <c r="H327" i="6"/>
  <c r="I327" i="6"/>
  <c r="H328" i="6"/>
  <c r="I328" i="6"/>
  <c r="H329" i="6"/>
  <c r="I329" i="6"/>
  <c r="H330" i="6"/>
  <c r="I330" i="6"/>
  <c r="H331" i="6"/>
  <c r="I331" i="6"/>
  <c r="H332" i="6"/>
  <c r="I332" i="6"/>
  <c r="H333" i="6"/>
  <c r="I333" i="6"/>
  <c r="H334" i="6"/>
  <c r="I334" i="6"/>
  <c r="H335" i="6"/>
  <c r="I335" i="6"/>
  <c r="H336" i="6"/>
  <c r="I336" i="6"/>
  <c r="H337" i="6"/>
  <c r="I337" i="6"/>
  <c r="H338" i="6"/>
  <c r="I338" i="6"/>
  <c r="H339" i="6"/>
  <c r="I339" i="6"/>
  <c r="H340" i="6"/>
  <c r="I340" i="6"/>
  <c r="H341" i="6"/>
  <c r="I341" i="6"/>
  <c r="H342" i="6"/>
  <c r="I342" i="6"/>
  <c r="H343" i="6"/>
  <c r="I343" i="6"/>
  <c r="H344" i="6"/>
  <c r="I344" i="6"/>
  <c r="H345" i="6"/>
  <c r="I345" i="6"/>
  <c r="H346" i="6"/>
  <c r="I346" i="6"/>
  <c r="H347" i="6"/>
  <c r="I347" i="6"/>
  <c r="H348" i="6"/>
  <c r="I348" i="6"/>
  <c r="H349" i="6"/>
  <c r="I349" i="6"/>
  <c r="H350" i="6"/>
  <c r="I350" i="6"/>
  <c r="H351" i="6"/>
  <c r="I351" i="6"/>
  <c r="H352" i="6"/>
  <c r="I352" i="6"/>
  <c r="H353" i="6"/>
  <c r="I353" i="6"/>
  <c r="H354" i="6"/>
  <c r="I354" i="6"/>
  <c r="H355" i="6"/>
  <c r="I355" i="6"/>
  <c r="H356" i="6"/>
  <c r="I356" i="6"/>
  <c r="H357" i="6"/>
  <c r="I357" i="6"/>
  <c r="H358" i="6"/>
  <c r="I358" i="6"/>
  <c r="H359" i="6"/>
  <c r="I359" i="6"/>
  <c r="H360" i="6"/>
  <c r="I360" i="6"/>
  <c r="H361" i="6"/>
  <c r="I361" i="6"/>
  <c r="H362" i="6"/>
  <c r="I362" i="6"/>
  <c r="H363" i="6"/>
  <c r="I363" i="6"/>
  <c r="H364" i="6"/>
  <c r="I364" i="6"/>
  <c r="H365" i="6"/>
  <c r="I365" i="6"/>
  <c r="H366" i="6"/>
  <c r="I366" i="6"/>
  <c r="H367" i="6"/>
  <c r="I367" i="6"/>
  <c r="H368" i="6"/>
  <c r="I368" i="6"/>
  <c r="H369" i="6"/>
  <c r="I369" i="6"/>
  <c r="H370" i="6"/>
  <c r="I370" i="6"/>
  <c r="H371" i="6"/>
  <c r="I371" i="6"/>
  <c r="H372" i="6"/>
  <c r="I372" i="6"/>
  <c r="H373" i="6"/>
  <c r="I373" i="6"/>
  <c r="H374" i="6"/>
  <c r="I374" i="6"/>
  <c r="H375" i="6"/>
  <c r="I375" i="6"/>
  <c r="H376" i="6"/>
  <c r="I376" i="6"/>
  <c r="H377" i="6"/>
  <c r="I377" i="6"/>
  <c r="H378" i="6"/>
  <c r="I378" i="6"/>
  <c r="H379" i="6"/>
  <c r="I379" i="6"/>
  <c r="H380" i="6"/>
  <c r="I380" i="6"/>
  <c r="H381" i="6"/>
  <c r="I381" i="6"/>
  <c r="H382" i="6"/>
  <c r="I382" i="6"/>
  <c r="H383" i="6"/>
  <c r="I383" i="6"/>
  <c r="H384" i="6"/>
  <c r="I384" i="6"/>
  <c r="H385" i="6"/>
  <c r="I385" i="6"/>
  <c r="H386" i="6"/>
  <c r="I386" i="6"/>
  <c r="H387" i="6"/>
  <c r="I387" i="6"/>
  <c r="H388" i="6"/>
  <c r="I388" i="6"/>
  <c r="H389" i="6"/>
  <c r="I389" i="6"/>
  <c r="H390" i="6"/>
  <c r="I390" i="6"/>
  <c r="H391" i="6"/>
  <c r="I391" i="6"/>
  <c r="H392" i="6"/>
  <c r="I392" i="6"/>
  <c r="H393" i="6"/>
  <c r="I393" i="6"/>
  <c r="H394" i="6"/>
  <c r="I394" i="6"/>
  <c r="H395" i="6"/>
  <c r="I395" i="6"/>
  <c r="H396" i="6"/>
  <c r="I396" i="6"/>
  <c r="H397" i="6"/>
  <c r="I397" i="6"/>
  <c r="H398" i="6"/>
  <c r="I398" i="6"/>
  <c r="H399" i="6"/>
  <c r="I399" i="6"/>
  <c r="H400" i="6"/>
  <c r="I400" i="6"/>
  <c r="H401" i="6"/>
  <c r="I401" i="6"/>
  <c r="H402" i="6"/>
  <c r="I402" i="6"/>
  <c r="H403" i="6"/>
  <c r="I403" i="6"/>
  <c r="H404" i="6"/>
  <c r="I404" i="6"/>
  <c r="H405" i="6"/>
  <c r="I405" i="6"/>
  <c r="H406" i="6"/>
  <c r="I406" i="6"/>
  <c r="H407" i="6"/>
  <c r="I407" i="6"/>
  <c r="H408" i="6"/>
  <c r="I408" i="6"/>
  <c r="H409" i="6"/>
  <c r="I409" i="6"/>
  <c r="H410" i="6"/>
  <c r="I410" i="6"/>
  <c r="H411" i="6"/>
  <c r="I411" i="6"/>
  <c r="H412" i="6"/>
  <c r="I412" i="6"/>
  <c r="H413" i="6"/>
  <c r="I413" i="6"/>
  <c r="H414" i="6"/>
  <c r="I414" i="6"/>
  <c r="H415" i="6"/>
  <c r="I415" i="6"/>
  <c r="H416" i="6"/>
  <c r="I416" i="6"/>
  <c r="H417" i="6"/>
  <c r="I417" i="6"/>
  <c r="H418" i="6"/>
  <c r="I418" i="6"/>
  <c r="H419" i="6"/>
  <c r="I419" i="6"/>
  <c r="H420" i="6"/>
  <c r="I420" i="6"/>
  <c r="H421" i="6"/>
  <c r="I421" i="6"/>
  <c r="H422" i="6"/>
  <c r="I422" i="6"/>
  <c r="H423" i="6"/>
  <c r="I423" i="6"/>
  <c r="H424" i="6"/>
  <c r="I424" i="6"/>
  <c r="H425" i="6"/>
  <c r="I425" i="6"/>
  <c r="H426" i="6"/>
  <c r="I426" i="6"/>
  <c r="H427" i="6"/>
  <c r="I427" i="6"/>
  <c r="H428" i="6"/>
  <c r="I428" i="6"/>
  <c r="H429" i="6"/>
  <c r="I429" i="6"/>
  <c r="H430" i="6"/>
  <c r="I430" i="6"/>
  <c r="H431" i="6"/>
  <c r="I431" i="6"/>
  <c r="H432" i="6"/>
  <c r="I432" i="6"/>
  <c r="H433" i="6"/>
  <c r="I433" i="6"/>
  <c r="H434" i="6"/>
  <c r="I434" i="6"/>
  <c r="H435" i="6"/>
  <c r="I435" i="6"/>
  <c r="H436" i="6"/>
  <c r="I436" i="6"/>
  <c r="H437" i="6"/>
  <c r="I437" i="6"/>
  <c r="H438" i="6"/>
  <c r="I438" i="6"/>
  <c r="H439" i="6"/>
  <c r="I439" i="6"/>
  <c r="H440" i="6"/>
  <c r="I440" i="6"/>
  <c r="H441" i="6"/>
  <c r="I441" i="6"/>
  <c r="H442" i="6"/>
  <c r="I442" i="6"/>
  <c r="H443" i="6"/>
  <c r="I443" i="6"/>
  <c r="H444" i="6"/>
  <c r="I444" i="6"/>
  <c r="H445" i="6"/>
  <c r="I445" i="6"/>
  <c r="H446" i="6"/>
  <c r="I446" i="6"/>
  <c r="H447" i="6"/>
  <c r="I447" i="6"/>
  <c r="H448" i="6"/>
  <c r="I448" i="6"/>
  <c r="H449" i="6"/>
  <c r="I449" i="6"/>
  <c r="H450" i="6"/>
  <c r="I450" i="6"/>
  <c r="H451" i="6"/>
  <c r="I451" i="6"/>
  <c r="H452" i="6"/>
  <c r="I452" i="6"/>
  <c r="H453" i="6"/>
  <c r="I453" i="6"/>
  <c r="H454" i="6"/>
  <c r="I454" i="6"/>
  <c r="H455" i="6"/>
  <c r="I455" i="6"/>
  <c r="H456" i="6"/>
  <c r="I456" i="6"/>
  <c r="H457" i="6"/>
  <c r="I457" i="6"/>
  <c r="H458" i="6"/>
  <c r="I458" i="6"/>
  <c r="H459" i="6"/>
  <c r="I459" i="6"/>
  <c r="H460" i="6"/>
  <c r="I460" i="6"/>
  <c r="H461" i="6"/>
  <c r="I461" i="6"/>
  <c r="H462" i="6"/>
  <c r="I462" i="6"/>
  <c r="H463" i="6"/>
  <c r="I463" i="6"/>
  <c r="H464" i="6"/>
  <c r="I464" i="6"/>
  <c r="H465" i="6"/>
  <c r="I465" i="6"/>
  <c r="H466" i="6"/>
  <c r="I466" i="6"/>
  <c r="H467" i="6"/>
  <c r="I467" i="6"/>
  <c r="H468" i="6"/>
  <c r="I468" i="6"/>
  <c r="H469" i="6"/>
  <c r="I469" i="6"/>
  <c r="H470" i="6"/>
  <c r="I470" i="6"/>
  <c r="H471" i="6"/>
  <c r="I471" i="6"/>
  <c r="H472" i="6"/>
  <c r="I472" i="6"/>
  <c r="H473" i="6"/>
  <c r="I473" i="6"/>
  <c r="H474" i="6"/>
  <c r="I474" i="6"/>
  <c r="H475" i="6"/>
  <c r="I475" i="6"/>
  <c r="H476" i="6"/>
  <c r="I476" i="6"/>
  <c r="H477" i="6"/>
  <c r="I477" i="6"/>
  <c r="H478" i="6"/>
  <c r="I478" i="6"/>
  <c r="H479" i="6"/>
  <c r="I479" i="6"/>
  <c r="H480" i="6"/>
  <c r="I480" i="6"/>
  <c r="H481" i="6"/>
  <c r="I481" i="6"/>
  <c r="H482" i="6"/>
  <c r="I482" i="6"/>
  <c r="H483" i="6"/>
  <c r="I483" i="6"/>
  <c r="H484" i="6"/>
  <c r="I484" i="6"/>
  <c r="H485" i="6"/>
  <c r="I485" i="6"/>
  <c r="H486" i="6"/>
  <c r="I486" i="6"/>
  <c r="H487" i="6"/>
  <c r="I487" i="6"/>
  <c r="H488" i="6"/>
  <c r="I488" i="6"/>
  <c r="H489" i="6"/>
  <c r="I489" i="6"/>
  <c r="H490" i="6"/>
  <c r="I490" i="6"/>
  <c r="H491" i="6"/>
  <c r="I491" i="6"/>
  <c r="H492" i="6"/>
  <c r="I492" i="6"/>
  <c r="H493" i="6"/>
  <c r="I493" i="6"/>
  <c r="H494" i="6"/>
  <c r="I494" i="6"/>
  <c r="H495" i="6"/>
  <c r="I495" i="6"/>
  <c r="H496" i="6"/>
  <c r="I496" i="6"/>
  <c r="H497" i="6"/>
  <c r="I497" i="6"/>
  <c r="H498" i="6"/>
  <c r="I498" i="6"/>
  <c r="H499" i="6"/>
  <c r="I499" i="6"/>
  <c r="H500" i="6"/>
  <c r="I500" i="6"/>
  <c r="H501" i="6"/>
  <c r="I501" i="6"/>
  <c r="H502" i="6"/>
  <c r="I502" i="6"/>
  <c r="H503" i="6"/>
  <c r="I503" i="6"/>
  <c r="H504" i="6"/>
  <c r="I504" i="6"/>
  <c r="H505" i="6"/>
  <c r="I505" i="6"/>
  <c r="H506" i="6"/>
  <c r="I506" i="6"/>
  <c r="H507" i="6"/>
  <c r="I507" i="6"/>
  <c r="H508" i="6"/>
  <c r="I508" i="6"/>
  <c r="H509" i="6"/>
  <c r="I509" i="6"/>
  <c r="H510" i="6"/>
  <c r="I510" i="6"/>
  <c r="H511" i="6"/>
  <c r="I511" i="6"/>
  <c r="H512" i="6"/>
  <c r="I512" i="6"/>
  <c r="H513" i="6"/>
  <c r="I513" i="6"/>
  <c r="H514" i="6"/>
  <c r="I514" i="6"/>
  <c r="H515" i="6"/>
  <c r="I515" i="6"/>
  <c r="H516" i="6"/>
  <c r="I516" i="6"/>
  <c r="H517" i="6"/>
  <c r="I517" i="6"/>
  <c r="H518" i="6"/>
  <c r="I518" i="6"/>
  <c r="H519" i="6"/>
  <c r="I519" i="6"/>
  <c r="H520" i="6"/>
  <c r="I520" i="6"/>
  <c r="H521" i="6"/>
  <c r="I521" i="6"/>
  <c r="H522" i="6"/>
  <c r="I522" i="6"/>
  <c r="H523" i="6"/>
  <c r="I523" i="6"/>
  <c r="H524" i="6"/>
  <c r="I524" i="6"/>
  <c r="H525" i="6"/>
  <c r="I525" i="6"/>
  <c r="H526" i="6"/>
  <c r="I526" i="6"/>
  <c r="H527" i="6"/>
  <c r="I527" i="6"/>
  <c r="H528" i="6"/>
  <c r="I528" i="6"/>
  <c r="H529" i="6"/>
  <c r="I529" i="6"/>
  <c r="H530" i="6"/>
  <c r="I530" i="6"/>
  <c r="H531" i="6"/>
  <c r="I531" i="6"/>
  <c r="H532" i="6"/>
  <c r="I532" i="6"/>
  <c r="H533" i="6"/>
  <c r="I533" i="6"/>
  <c r="H534" i="6"/>
  <c r="I534" i="6"/>
  <c r="H535" i="6"/>
  <c r="I535" i="6"/>
  <c r="H536" i="6"/>
  <c r="I536" i="6"/>
  <c r="H537" i="6"/>
  <c r="I537" i="6"/>
  <c r="H538" i="6"/>
  <c r="I538" i="6"/>
  <c r="H539" i="6"/>
  <c r="I539" i="6"/>
  <c r="H540" i="6"/>
  <c r="I540" i="6"/>
  <c r="H541" i="6"/>
  <c r="I541" i="6"/>
  <c r="H542" i="6"/>
  <c r="I542" i="6"/>
  <c r="H543" i="6"/>
  <c r="I543" i="6"/>
  <c r="H544" i="6"/>
  <c r="I544" i="6"/>
  <c r="H545" i="6"/>
  <c r="I545" i="6"/>
  <c r="H546" i="6"/>
  <c r="I546" i="6"/>
  <c r="H547" i="6"/>
  <c r="I547" i="6"/>
  <c r="H548" i="6"/>
  <c r="I548" i="6"/>
  <c r="H549" i="6"/>
  <c r="I549" i="6"/>
  <c r="H550" i="6"/>
  <c r="I550" i="6"/>
  <c r="H551" i="6"/>
  <c r="I551" i="6"/>
  <c r="H552" i="6"/>
  <c r="I552" i="6"/>
  <c r="H553" i="6"/>
  <c r="I553" i="6"/>
  <c r="H554" i="6"/>
  <c r="I554" i="6"/>
  <c r="H555" i="6"/>
  <c r="I555" i="6"/>
  <c r="H556" i="6"/>
  <c r="I556" i="6"/>
  <c r="H557" i="6"/>
  <c r="I557" i="6"/>
  <c r="H558" i="6"/>
  <c r="I558" i="6"/>
  <c r="H559" i="6"/>
  <c r="I559" i="6"/>
  <c r="H560" i="6"/>
  <c r="I560" i="6"/>
  <c r="H561" i="6"/>
  <c r="I561" i="6"/>
  <c r="H562" i="6"/>
  <c r="I562" i="6"/>
  <c r="H563" i="6"/>
  <c r="I563" i="6"/>
  <c r="H564" i="6"/>
  <c r="I564" i="6"/>
  <c r="H565" i="6"/>
  <c r="I565" i="6"/>
  <c r="H566" i="6"/>
  <c r="I566" i="6"/>
  <c r="H567" i="6"/>
  <c r="I567" i="6"/>
  <c r="H568" i="6"/>
  <c r="I568" i="6"/>
  <c r="H569" i="6"/>
  <c r="I569" i="6"/>
  <c r="H570" i="6"/>
  <c r="I570" i="6"/>
  <c r="H571" i="6"/>
  <c r="I571" i="6"/>
  <c r="H572" i="6"/>
  <c r="I572" i="6"/>
  <c r="H573" i="6"/>
  <c r="I573" i="6"/>
  <c r="H574" i="6"/>
  <c r="I574" i="6"/>
  <c r="H575" i="6"/>
  <c r="I575" i="6"/>
  <c r="H576" i="6"/>
  <c r="I576" i="6"/>
  <c r="H577" i="6"/>
  <c r="I577" i="6"/>
  <c r="H578" i="6"/>
  <c r="I578" i="6"/>
  <c r="H579" i="6"/>
  <c r="I579" i="6"/>
  <c r="H580" i="6"/>
  <c r="I580" i="6"/>
  <c r="H581" i="6"/>
  <c r="I581" i="6"/>
  <c r="H582" i="6"/>
  <c r="I582" i="6"/>
  <c r="H583" i="6"/>
  <c r="I583" i="6"/>
  <c r="H584" i="6"/>
  <c r="I584" i="6"/>
  <c r="H585" i="6"/>
  <c r="I585" i="6"/>
  <c r="H586" i="6"/>
  <c r="I586" i="6"/>
  <c r="H587" i="6"/>
  <c r="I587" i="6"/>
  <c r="H588" i="6"/>
  <c r="I588" i="6"/>
  <c r="H589" i="6"/>
  <c r="I589" i="6"/>
  <c r="H590" i="6"/>
  <c r="I590" i="6"/>
  <c r="H591" i="6"/>
  <c r="I591" i="6"/>
  <c r="H592" i="6"/>
  <c r="I592" i="6"/>
  <c r="H593" i="6"/>
  <c r="I593" i="6"/>
  <c r="H594" i="6"/>
  <c r="I594" i="6"/>
  <c r="H595" i="6"/>
  <c r="I595" i="6"/>
  <c r="H596" i="6"/>
  <c r="I596" i="6"/>
  <c r="H597" i="6"/>
  <c r="I597" i="6"/>
  <c r="H598" i="6"/>
  <c r="I598" i="6"/>
  <c r="H599" i="6"/>
  <c r="I599" i="6"/>
  <c r="H600" i="6"/>
  <c r="I600" i="6"/>
  <c r="H601" i="6"/>
  <c r="I601" i="6"/>
  <c r="H602" i="6"/>
  <c r="I602" i="6"/>
  <c r="H603" i="6"/>
  <c r="I603" i="6"/>
  <c r="H604" i="6"/>
  <c r="I604" i="6"/>
  <c r="H605" i="6"/>
  <c r="I605" i="6"/>
  <c r="H606" i="6"/>
  <c r="I606" i="6"/>
  <c r="H607" i="6"/>
  <c r="I607" i="6"/>
  <c r="H608" i="6"/>
  <c r="I608" i="6"/>
  <c r="H609" i="6"/>
  <c r="I609" i="6"/>
  <c r="H610" i="6"/>
  <c r="I610" i="6"/>
  <c r="H611" i="6"/>
  <c r="I611" i="6"/>
  <c r="H612" i="6"/>
  <c r="I612" i="6"/>
  <c r="H613" i="6"/>
  <c r="I613" i="6"/>
  <c r="H614" i="6"/>
  <c r="I614" i="6"/>
  <c r="H615" i="6"/>
  <c r="I615" i="6"/>
  <c r="H616" i="6"/>
  <c r="I616" i="6"/>
  <c r="H617" i="6"/>
  <c r="I617" i="6"/>
  <c r="H618" i="6"/>
  <c r="I618" i="6"/>
  <c r="H619" i="6"/>
  <c r="I619" i="6"/>
  <c r="H620" i="6"/>
  <c r="I620" i="6"/>
  <c r="H621" i="6"/>
  <c r="I621" i="6"/>
  <c r="H622" i="6"/>
  <c r="I622" i="6"/>
  <c r="H623" i="6"/>
  <c r="I623" i="6"/>
  <c r="H624" i="6"/>
  <c r="I624" i="6"/>
  <c r="H625" i="6"/>
  <c r="I625" i="6"/>
  <c r="H626" i="6"/>
  <c r="I626" i="6"/>
  <c r="H627" i="6"/>
  <c r="I627" i="6"/>
  <c r="H628" i="6"/>
  <c r="I628" i="6"/>
  <c r="H629" i="6"/>
  <c r="I629" i="6"/>
  <c r="H630" i="6"/>
  <c r="I630" i="6"/>
  <c r="H631" i="6"/>
  <c r="I631" i="6"/>
  <c r="H632" i="6"/>
  <c r="I632" i="6"/>
  <c r="H633" i="6"/>
  <c r="I633" i="6"/>
  <c r="H634" i="6"/>
  <c r="I634" i="6"/>
  <c r="H635" i="6"/>
  <c r="I635" i="6"/>
  <c r="H636" i="6"/>
  <c r="I636" i="6"/>
  <c r="H637" i="6"/>
  <c r="I637" i="6"/>
  <c r="H638" i="6"/>
  <c r="I638" i="6"/>
  <c r="H639" i="6"/>
  <c r="I639" i="6"/>
  <c r="H640" i="6"/>
  <c r="I640" i="6"/>
  <c r="H641" i="6"/>
  <c r="I641" i="6"/>
  <c r="H642" i="6"/>
  <c r="I642" i="6"/>
  <c r="H643" i="6"/>
  <c r="I643" i="6"/>
  <c r="H644" i="6"/>
  <c r="I644" i="6"/>
  <c r="H645" i="6"/>
  <c r="I645" i="6"/>
  <c r="H646" i="6"/>
  <c r="I646" i="6"/>
  <c r="H647" i="6"/>
  <c r="I647" i="6"/>
  <c r="H648" i="6"/>
  <c r="I648" i="6"/>
  <c r="H649" i="6"/>
  <c r="I649" i="6"/>
  <c r="H650" i="6"/>
  <c r="I650" i="6"/>
  <c r="H651" i="6"/>
  <c r="I651" i="6"/>
  <c r="H652" i="6"/>
  <c r="I652" i="6"/>
  <c r="H653" i="6"/>
  <c r="I653" i="6"/>
  <c r="H654" i="6"/>
  <c r="I654" i="6"/>
  <c r="H655" i="6"/>
  <c r="I655" i="6"/>
  <c r="H656" i="6"/>
  <c r="I656" i="6"/>
  <c r="H657" i="6"/>
  <c r="I657" i="6"/>
  <c r="H658" i="6"/>
  <c r="I658" i="6"/>
  <c r="H659" i="6"/>
  <c r="I659" i="6"/>
  <c r="H660" i="6"/>
  <c r="I660" i="6"/>
  <c r="H661" i="6"/>
  <c r="I661" i="6"/>
  <c r="H662" i="6"/>
  <c r="I662" i="6"/>
  <c r="H663" i="6"/>
  <c r="I663" i="6"/>
  <c r="H664" i="6"/>
  <c r="I664" i="6"/>
  <c r="H665" i="6"/>
  <c r="I665" i="6"/>
  <c r="H666" i="6"/>
  <c r="I666" i="6"/>
  <c r="H667" i="6"/>
  <c r="I667" i="6"/>
  <c r="H668" i="6"/>
  <c r="I668" i="6"/>
  <c r="H669" i="6"/>
  <c r="I669" i="6"/>
  <c r="H670" i="6"/>
  <c r="I670" i="6"/>
  <c r="H671" i="6"/>
  <c r="I671" i="6"/>
  <c r="H672" i="6"/>
  <c r="I672" i="6"/>
  <c r="H673" i="6"/>
  <c r="I673" i="6"/>
  <c r="H674" i="6"/>
  <c r="I674" i="6"/>
  <c r="H675" i="6"/>
  <c r="I675" i="6"/>
  <c r="H676" i="6"/>
  <c r="I676" i="6"/>
  <c r="H677" i="6"/>
  <c r="I677" i="6"/>
  <c r="H678" i="6"/>
  <c r="I678" i="6"/>
  <c r="H679" i="6"/>
  <c r="I679" i="6"/>
  <c r="H680" i="6"/>
  <c r="I680" i="6"/>
  <c r="H681" i="6"/>
  <c r="I681" i="6"/>
  <c r="H682" i="6"/>
  <c r="I682" i="6"/>
  <c r="H683" i="6"/>
  <c r="I683" i="6"/>
  <c r="H684" i="6"/>
  <c r="I684" i="6"/>
  <c r="H685" i="6"/>
  <c r="I685" i="6"/>
  <c r="H686" i="6"/>
  <c r="I686" i="6"/>
  <c r="H687" i="6"/>
  <c r="I687" i="6"/>
  <c r="H688" i="6"/>
  <c r="I688" i="6"/>
  <c r="H689" i="6"/>
  <c r="I689" i="6"/>
  <c r="H690" i="6"/>
  <c r="I690" i="6"/>
  <c r="H691" i="6"/>
  <c r="I691" i="6"/>
  <c r="H692" i="6"/>
  <c r="I692" i="6"/>
  <c r="H693" i="6"/>
  <c r="I693" i="6"/>
  <c r="H694" i="6"/>
  <c r="I694" i="6"/>
  <c r="H695" i="6"/>
  <c r="I695" i="6"/>
  <c r="H696" i="6"/>
  <c r="I696" i="6"/>
  <c r="H697" i="6"/>
  <c r="I697" i="6"/>
  <c r="H698" i="6"/>
  <c r="I698" i="6"/>
  <c r="H699" i="6"/>
  <c r="I699" i="6"/>
  <c r="H700" i="6"/>
  <c r="I700" i="6"/>
  <c r="H701" i="6"/>
  <c r="I701" i="6"/>
  <c r="H702" i="6"/>
  <c r="I702" i="6"/>
  <c r="H703" i="6"/>
  <c r="I703" i="6"/>
  <c r="H704" i="6"/>
  <c r="I704" i="6"/>
  <c r="H705" i="6"/>
  <c r="I705" i="6"/>
  <c r="H706" i="6"/>
  <c r="I706" i="6"/>
  <c r="H707" i="6"/>
  <c r="I707" i="6"/>
  <c r="H708" i="6"/>
  <c r="I708" i="6"/>
  <c r="H709" i="6"/>
  <c r="I709" i="6"/>
  <c r="H710" i="6"/>
  <c r="I710" i="6"/>
  <c r="H711" i="6"/>
  <c r="I711" i="6"/>
  <c r="H712" i="6"/>
  <c r="I712" i="6"/>
  <c r="H713" i="6"/>
  <c r="I713" i="6"/>
  <c r="H714" i="6"/>
  <c r="I714" i="6"/>
  <c r="H715" i="6"/>
  <c r="I715" i="6"/>
  <c r="H716" i="6"/>
  <c r="I716" i="6"/>
  <c r="H717" i="6"/>
  <c r="I717" i="6"/>
  <c r="H718" i="6"/>
  <c r="I718" i="6"/>
  <c r="H719" i="6"/>
  <c r="I719" i="6"/>
  <c r="H720" i="6"/>
  <c r="I720" i="6"/>
  <c r="H721" i="6"/>
  <c r="I721" i="6"/>
  <c r="H722" i="6"/>
  <c r="I722" i="6"/>
  <c r="H723" i="6"/>
  <c r="I723" i="6"/>
  <c r="H724" i="6"/>
  <c r="I724" i="6"/>
  <c r="H725" i="6"/>
  <c r="I725" i="6"/>
  <c r="H726" i="6"/>
  <c r="I726" i="6"/>
  <c r="H727" i="6"/>
  <c r="I727" i="6"/>
  <c r="H728" i="6"/>
  <c r="I728" i="6"/>
  <c r="H729" i="6"/>
  <c r="I729" i="6"/>
  <c r="H730" i="6"/>
  <c r="I730" i="6"/>
  <c r="H731" i="6"/>
  <c r="I731" i="6"/>
  <c r="H732" i="6"/>
  <c r="I732" i="6"/>
  <c r="H733" i="6"/>
  <c r="I733" i="6"/>
  <c r="H734" i="6"/>
  <c r="I734" i="6"/>
  <c r="H735" i="6"/>
  <c r="I735" i="6"/>
  <c r="H736" i="6"/>
  <c r="I736" i="6"/>
  <c r="H737" i="6"/>
  <c r="I737" i="6"/>
  <c r="H738" i="6"/>
  <c r="I738" i="6"/>
  <c r="H739" i="6"/>
  <c r="I739" i="6"/>
  <c r="H740" i="6"/>
  <c r="I740" i="6"/>
  <c r="H741" i="6"/>
  <c r="I741" i="6"/>
  <c r="H742" i="6"/>
  <c r="I742" i="6"/>
  <c r="H743" i="6"/>
  <c r="I743" i="6"/>
  <c r="H744" i="6"/>
  <c r="I744" i="6"/>
  <c r="H745" i="6"/>
  <c r="I745" i="6"/>
  <c r="H746" i="6"/>
  <c r="I746" i="6"/>
  <c r="H747" i="6"/>
  <c r="I747" i="6"/>
  <c r="H748" i="6"/>
  <c r="I748" i="6"/>
  <c r="H749" i="6"/>
  <c r="I749" i="6"/>
  <c r="H750" i="6"/>
  <c r="I750" i="6"/>
  <c r="H751" i="6"/>
  <c r="I751" i="6"/>
  <c r="H752" i="6"/>
  <c r="I752" i="6"/>
  <c r="H753" i="6"/>
  <c r="I753" i="6"/>
  <c r="H754" i="6"/>
  <c r="I754" i="6"/>
  <c r="H755" i="6"/>
  <c r="I755" i="6"/>
  <c r="H756" i="6"/>
  <c r="I756" i="6"/>
  <c r="H757" i="6"/>
  <c r="I757" i="6"/>
  <c r="H758" i="6"/>
  <c r="I758" i="6"/>
  <c r="H759" i="6"/>
  <c r="I759" i="6"/>
  <c r="H760" i="6"/>
  <c r="I760" i="6"/>
  <c r="H761" i="6"/>
  <c r="I761" i="6"/>
  <c r="H762" i="6"/>
  <c r="I762" i="6"/>
  <c r="H763" i="6"/>
  <c r="I763" i="6"/>
  <c r="H764" i="6"/>
  <c r="I764" i="6"/>
  <c r="H765" i="6"/>
  <c r="I765" i="6"/>
  <c r="H766" i="6"/>
  <c r="I766" i="6"/>
  <c r="H767" i="6"/>
  <c r="I767" i="6"/>
  <c r="H768" i="6"/>
  <c r="I768" i="6"/>
  <c r="H769" i="6"/>
  <c r="I769" i="6"/>
  <c r="H770" i="6"/>
  <c r="I770" i="6"/>
  <c r="H771" i="6"/>
  <c r="I771" i="6"/>
  <c r="H772" i="6"/>
  <c r="I772" i="6"/>
  <c r="H773" i="6"/>
  <c r="I773" i="6"/>
  <c r="H774" i="6"/>
  <c r="I774" i="6"/>
  <c r="H775" i="6"/>
  <c r="I775" i="6"/>
  <c r="H776" i="6"/>
  <c r="I776" i="6"/>
  <c r="H777" i="6"/>
  <c r="I777" i="6"/>
  <c r="H778" i="6"/>
  <c r="I778" i="6"/>
  <c r="H779" i="6"/>
  <c r="I779" i="6"/>
  <c r="H780" i="6"/>
  <c r="I780" i="6"/>
  <c r="H781" i="6"/>
  <c r="I781" i="6"/>
  <c r="H782" i="6"/>
  <c r="I782" i="6"/>
  <c r="H783" i="6"/>
  <c r="I783" i="6"/>
  <c r="H784" i="6"/>
  <c r="I784" i="6"/>
  <c r="H785" i="6"/>
  <c r="I785" i="6"/>
  <c r="H786" i="6"/>
  <c r="I786" i="6"/>
  <c r="H787" i="6"/>
  <c r="I787" i="6"/>
  <c r="H788" i="6"/>
  <c r="I788" i="6"/>
  <c r="H789" i="6"/>
  <c r="I789" i="6"/>
  <c r="H790" i="6"/>
  <c r="I790" i="6"/>
  <c r="H791" i="6"/>
  <c r="I791" i="6"/>
  <c r="H792" i="6"/>
  <c r="I792" i="6"/>
  <c r="H793" i="6"/>
  <c r="I793" i="6"/>
  <c r="H794" i="6"/>
  <c r="I794" i="6"/>
  <c r="H795" i="6"/>
  <c r="I795" i="6"/>
  <c r="H796" i="6"/>
  <c r="I796" i="6"/>
  <c r="H797" i="6"/>
  <c r="I797" i="6"/>
  <c r="H798" i="6"/>
  <c r="I798" i="6"/>
  <c r="H799" i="6"/>
  <c r="I799" i="6"/>
  <c r="H800" i="6"/>
  <c r="I800" i="6"/>
  <c r="H801" i="6"/>
  <c r="I801" i="6"/>
  <c r="H802" i="6"/>
  <c r="I802" i="6"/>
  <c r="H803" i="6"/>
  <c r="I803" i="6"/>
  <c r="H804" i="6"/>
  <c r="I804" i="6"/>
  <c r="H805" i="6"/>
  <c r="I805" i="6"/>
  <c r="H806" i="6"/>
  <c r="I806" i="6"/>
  <c r="H807" i="6"/>
  <c r="I807" i="6"/>
  <c r="H808" i="6"/>
  <c r="I808" i="6"/>
  <c r="H809" i="6"/>
  <c r="I809" i="6"/>
  <c r="H810" i="6"/>
  <c r="I810" i="6"/>
  <c r="H811" i="6"/>
  <c r="I811" i="6"/>
  <c r="H812" i="6"/>
  <c r="I812" i="6"/>
  <c r="H813" i="6"/>
  <c r="I813" i="6"/>
  <c r="H814" i="6"/>
  <c r="I814" i="6"/>
  <c r="H815" i="6"/>
  <c r="I815" i="6"/>
  <c r="H816" i="6"/>
  <c r="I816" i="6"/>
  <c r="H817" i="6"/>
  <c r="I817" i="6"/>
  <c r="H818" i="6"/>
  <c r="I818" i="6"/>
  <c r="H819" i="6"/>
  <c r="I819" i="6"/>
  <c r="H820" i="6"/>
  <c r="I820" i="6"/>
  <c r="H821" i="6"/>
  <c r="I821" i="6"/>
  <c r="H822" i="6"/>
  <c r="I822" i="6"/>
  <c r="H823" i="6"/>
  <c r="I823" i="6"/>
  <c r="H824" i="6"/>
  <c r="I824" i="6"/>
  <c r="H825" i="6"/>
  <c r="I825" i="6"/>
  <c r="H826" i="6"/>
  <c r="I826" i="6"/>
  <c r="H827" i="6"/>
  <c r="I827" i="6"/>
  <c r="H828" i="6"/>
  <c r="I828" i="6"/>
  <c r="H829" i="6"/>
  <c r="I829" i="6"/>
  <c r="H830" i="6"/>
  <c r="I830" i="6"/>
  <c r="H831" i="6"/>
  <c r="I831" i="6"/>
  <c r="H832" i="6"/>
  <c r="I832" i="6"/>
  <c r="H833" i="6"/>
  <c r="I833" i="6"/>
  <c r="H834" i="6"/>
  <c r="I834" i="6"/>
  <c r="H835" i="6"/>
  <c r="I835" i="6"/>
  <c r="H836" i="6"/>
  <c r="I836" i="6"/>
  <c r="H837" i="6"/>
  <c r="I837" i="6"/>
  <c r="H838" i="6"/>
  <c r="I838" i="6"/>
  <c r="H839" i="6"/>
  <c r="I839" i="6"/>
  <c r="H840" i="6"/>
  <c r="I840" i="6"/>
  <c r="H841" i="6"/>
  <c r="I841" i="6"/>
  <c r="H842" i="6"/>
  <c r="I842" i="6"/>
  <c r="H843" i="6"/>
  <c r="I843" i="6"/>
  <c r="H844" i="6"/>
  <c r="I844" i="6"/>
  <c r="H845" i="6"/>
  <c r="I845" i="6"/>
  <c r="H846" i="6"/>
  <c r="I846" i="6"/>
  <c r="H847" i="6"/>
  <c r="I847" i="6"/>
  <c r="H848" i="6"/>
  <c r="I848" i="6"/>
  <c r="H849" i="6"/>
  <c r="I849" i="6"/>
  <c r="H850" i="6"/>
  <c r="I850" i="6"/>
  <c r="H851" i="6"/>
  <c r="I851" i="6"/>
  <c r="H852" i="6"/>
  <c r="I852" i="6"/>
  <c r="H853" i="6"/>
  <c r="I853" i="6"/>
  <c r="H854" i="6"/>
  <c r="I854" i="6"/>
  <c r="H855" i="6"/>
  <c r="I855" i="6"/>
  <c r="H856" i="6"/>
  <c r="I856" i="6"/>
  <c r="H857" i="6"/>
  <c r="I857" i="6"/>
  <c r="H858" i="6"/>
  <c r="I858" i="6"/>
  <c r="H859" i="6"/>
  <c r="I859" i="6"/>
  <c r="H860" i="6"/>
  <c r="I860" i="6"/>
  <c r="H861" i="6"/>
  <c r="I861" i="6"/>
  <c r="H862" i="6"/>
  <c r="I862" i="6"/>
  <c r="H863" i="6"/>
  <c r="I863" i="6"/>
  <c r="H864" i="6"/>
  <c r="I864" i="6"/>
  <c r="H865" i="6"/>
  <c r="I865" i="6"/>
  <c r="H866" i="6"/>
  <c r="I866" i="6"/>
  <c r="H867" i="6"/>
  <c r="I867" i="6"/>
  <c r="H868" i="6"/>
  <c r="I868" i="6"/>
  <c r="H869" i="6"/>
  <c r="I869" i="6"/>
  <c r="H870" i="6"/>
  <c r="I870" i="6"/>
  <c r="H871" i="6"/>
  <c r="I871" i="6"/>
  <c r="H872" i="6"/>
  <c r="I872" i="6"/>
  <c r="H873" i="6"/>
  <c r="I873" i="6"/>
  <c r="H874" i="6"/>
  <c r="I874" i="6"/>
  <c r="H875" i="6"/>
  <c r="I875" i="6"/>
  <c r="H876" i="6"/>
  <c r="I876" i="6"/>
  <c r="H877" i="6"/>
  <c r="I877" i="6"/>
  <c r="H878" i="6"/>
  <c r="I878" i="6"/>
  <c r="H879" i="6"/>
  <c r="I879" i="6"/>
  <c r="H880" i="6"/>
  <c r="I880" i="6"/>
  <c r="H881" i="6"/>
  <c r="I881" i="6"/>
  <c r="H882" i="6"/>
  <c r="I882" i="6"/>
  <c r="H883" i="6"/>
  <c r="I883" i="6"/>
  <c r="H884" i="6"/>
  <c r="I884" i="6"/>
  <c r="H885" i="6"/>
  <c r="I885" i="6"/>
  <c r="H886" i="6"/>
  <c r="I886" i="6"/>
  <c r="H887" i="6"/>
  <c r="I887" i="6"/>
  <c r="H888" i="6"/>
  <c r="I888" i="6"/>
  <c r="H889" i="6"/>
  <c r="I889" i="6"/>
  <c r="H890" i="6"/>
  <c r="I890" i="6"/>
  <c r="H891" i="6"/>
  <c r="I891" i="6"/>
  <c r="H892" i="6"/>
  <c r="I892" i="6"/>
  <c r="H893" i="6"/>
  <c r="I893" i="6"/>
  <c r="H894" i="6"/>
  <c r="I894" i="6"/>
  <c r="H895" i="6"/>
  <c r="I895" i="6"/>
  <c r="H896" i="6"/>
  <c r="I896" i="6"/>
  <c r="H897" i="6"/>
  <c r="I897" i="6"/>
  <c r="H898" i="6"/>
  <c r="I898" i="6"/>
  <c r="H899" i="6"/>
  <c r="I899" i="6"/>
  <c r="H900" i="6"/>
  <c r="I900" i="6"/>
  <c r="H901" i="6"/>
  <c r="I901" i="6"/>
  <c r="H902" i="6"/>
  <c r="I902" i="6"/>
  <c r="H903" i="6"/>
  <c r="I903" i="6"/>
  <c r="H904" i="6"/>
  <c r="I904" i="6"/>
  <c r="H905" i="6"/>
  <c r="I905" i="6"/>
  <c r="H906" i="6"/>
  <c r="I906" i="6"/>
  <c r="H907" i="6"/>
  <c r="I907" i="6"/>
  <c r="H908" i="6"/>
  <c r="I908" i="6"/>
  <c r="H909" i="6"/>
  <c r="I909" i="6"/>
  <c r="H910" i="6"/>
  <c r="I910" i="6"/>
  <c r="H911" i="6"/>
  <c r="I911" i="6"/>
  <c r="H912" i="6"/>
  <c r="I912" i="6"/>
  <c r="H913" i="6"/>
  <c r="I913" i="6"/>
  <c r="H914" i="6"/>
  <c r="I914" i="6"/>
  <c r="H915" i="6"/>
  <c r="I915" i="6"/>
  <c r="H916" i="6"/>
  <c r="I916" i="6"/>
  <c r="H917" i="6"/>
  <c r="I917" i="6"/>
  <c r="H918" i="6"/>
  <c r="I918" i="6"/>
  <c r="H919" i="6"/>
  <c r="I919" i="6"/>
  <c r="H920" i="6"/>
  <c r="I920" i="6"/>
  <c r="H921" i="6"/>
  <c r="I921" i="6"/>
  <c r="H922" i="6"/>
  <c r="I922" i="6"/>
  <c r="H923" i="6"/>
  <c r="I923" i="6"/>
  <c r="H924" i="6"/>
  <c r="I924" i="6"/>
  <c r="H925" i="6"/>
  <c r="I925" i="6"/>
  <c r="H926" i="6"/>
  <c r="I926" i="6"/>
  <c r="H927" i="6"/>
  <c r="I927" i="6"/>
  <c r="H928" i="6"/>
  <c r="I928" i="6"/>
  <c r="H929" i="6"/>
  <c r="I929" i="6"/>
  <c r="H930" i="6"/>
  <c r="I930" i="6"/>
  <c r="H931" i="6"/>
  <c r="I931" i="6"/>
  <c r="H932" i="6"/>
  <c r="I932" i="6"/>
  <c r="H933" i="6"/>
  <c r="I933" i="6"/>
  <c r="H934" i="6"/>
  <c r="I934" i="6"/>
  <c r="H935" i="6"/>
  <c r="I935" i="6"/>
  <c r="H936" i="6"/>
  <c r="I936" i="6"/>
  <c r="H937" i="6"/>
  <c r="I937" i="6"/>
  <c r="H938" i="6"/>
  <c r="I938" i="6"/>
  <c r="H939" i="6"/>
  <c r="I939" i="6"/>
  <c r="H940" i="6"/>
  <c r="I940" i="6"/>
  <c r="H941" i="6"/>
  <c r="I941" i="6"/>
  <c r="H942" i="6"/>
  <c r="I942" i="6"/>
  <c r="H943" i="6"/>
  <c r="I943" i="6"/>
  <c r="H944" i="6"/>
  <c r="I944" i="6"/>
  <c r="H945" i="6"/>
  <c r="I945" i="6"/>
  <c r="H946" i="6"/>
  <c r="I946" i="6"/>
  <c r="H947" i="6"/>
  <c r="I947" i="6"/>
  <c r="H948" i="6"/>
  <c r="I948" i="6"/>
  <c r="H949" i="6"/>
  <c r="I949" i="6"/>
  <c r="H950" i="6"/>
  <c r="I950" i="6"/>
  <c r="H951" i="6"/>
  <c r="I951" i="6"/>
  <c r="H952" i="6"/>
  <c r="I952" i="6"/>
  <c r="H953" i="6"/>
  <c r="I953" i="6"/>
  <c r="H954" i="6"/>
  <c r="I954" i="6"/>
  <c r="H955" i="6"/>
  <c r="I955" i="6"/>
  <c r="H956" i="6"/>
  <c r="I956" i="6"/>
  <c r="H957" i="6"/>
  <c r="I957" i="6"/>
  <c r="H958" i="6"/>
  <c r="I958" i="6"/>
  <c r="H959" i="6"/>
  <c r="I959" i="6"/>
  <c r="H960" i="6"/>
  <c r="I960" i="6"/>
  <c r="H961" i="6"/>
  <c r="I961" i="6"/>
  <c r="H962" i="6"/>
  <c r="I962" i="6"/>
  <c r="H963" i="6"/>
  <c r="I963" i="6"/>
  <c r="H964" i="6"/>
  <c r="I964" i="6"/>
  <c r="H965" i="6"/>
  <c r="I965" i="6"/>
  <c r="H966" i="6"/>
  <c r="I966" i="6"/>
  <c r="H967" i="6"/>
  <c r="I967" i="6"/>
  <c r="H968" i="6"/>
  <c r="I968" i="6"/>
  <c r="H969" i="6"/>
  <c r="I969" i="6"/>
  <c r="H970" i="6"/>
  <c r="I970" i="6"/>
  <c r="H971" i="6"/>
  <c r="I971" i="6"/>
  <c r="H972" i="6"/>
  <c r="I972" i="6"/>
  <c r="H973" i="6"/>
  <c r="I973" i="6"/>
  <c r="H974" i="6"/>
  <c r="I974" i="6"/>
  <c r="H975" i="6"/>
  <c r="I975" i="6"/>
  <c r="H976" i="6"/>
  <c r="I976" i="6"/>
  <c r="H977" i="6"/>
  <c r="I977" i="6"/>
  <c r="H978" i="6"/>
  <c r="I978" i="6"/>
  <c r="H979" i="6"/>
  <c r="I979" i="6"/>
  <c r="H980" i="6"/>
  <c r="I980" i="6"/>
  <c r="H981" i="6"/>
  <c r="I981" i="6"/>
  <c r="H982" i="6"/>
  <c r="I982" i="6"/>
  <c r="H983" i="6"/>
  <c r="I983" i="6"/>
  <c r="H984" i="6"/>
  <c r="I984" i="6"/>
  <c r="H985" i="6"/>
  <c r="I985" i="6"/>
  <c r="H986" i="6"/>
  <c r="I986" i="6"/>
  <c r="H987" i="6"/>
  <c r="I987" i="6"/>
  <c r="H988" i="6"/>
  <c r="I988" i="6"/>
  <c r="H989" i="6"/>
  <c r="I989" i="6"/>
  <c r="H990" i="6"/>
  <c r="I990" i="6"/>
  <c r="H991" i="6"/>
  <c r="I991" i="6"/>
  <c r="H992" i="6"/>
  <c r="I992" i="6"/>
  <c r="H993" i="6"/>
  <c r="I993" i="6"/>
  <c r="H994" i="6"/>
  <c r="I994" i="6"/>
  <c r="H995" i="6"/>
  <c r="I995" i="6"/>
  <c r="H996" i="6"/>
  <c r="I996" i="6"/>
  <c r="H997" i="6"/>
  <c r="I997" i="6"/>
  <c r="H998" i="6"/>
  <c r="I998" i="6"/>
  <c r="H999" i="6"/>
  <c r="I999" i="6"/>
  <c r="H1000" i="6"/>
  <c r="I1000" i="6"/>
  <c r="H1001" i="6"/>
  <c r="I1001" i="6"/>
  <c r="H2" i="6"/>
  <c r="I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E564" i="6"/>
  <c r="E565" i="6"/>
  <c r="E566" i="6"/>
  <c r="E567" i="6"/>
  <c r="E568" i="6"/>
  <c r="E569" i="6"/>
  <c r="E570" i="6"/>
  <c r="E571" i="6"/>
  <c r="E572" i="6"/>
  <c r="E573" i="6"/>
  <c r="E574" i="6"/>
  <c r="E575" i="6"/>
  <c r="E576" i="6"/>
  <c r="E577" i="6"/>
  <c r="E578" i="6"/>
  <c r="E579" i="6"/>
  <c r="E580" i="6"/>
  <c r="E581" i="6"/>
  <c r="E582" i="6"/>
  <c r="E583" i="6"/>
  <c r="E584" i="6"/>
  <c r="E585" i="6"/>
  <c r="E586" i="6"/>
  <c r="E587" i="6"/>
  <c r="E588" i="6"/>
  <c r="E589" i="6"/>
  <c r="E590" i="6"/>
  <c r="E591" i="6"/>
  <c r="E592" i="6"/>
  <c r="E593" i="6"/>
  <c r="E594" i="6"/>
  <c r="E595" i="6"/>
  <c r="E596" i="6"/>
  <c r="E597" i="6"/>
  <c r="E598" i="6"/>
  <c r="E599" i="6"/>
  <c r="E600" i="6"/>
  <c r="E601" i="6"/>
  <c r="E602" i="6"/>
  <c r="E603" i="6"/>
  <c r="E604" i="6"/>
  <c r="E605" i="6"/>
  <c r="E606" i="6"/>
  <c r="E607" i="6"/>
  <c r="E608" i="6"/>
  <c r="E609" i="6"/>
  <c r="E610" i="6"/>
  <c r="E611" i="6"/>
  <c r="E612" i="6"/>
  <c r="E613" i="6"/>
  <c r="E614" i="6"/>
  <c r="E615" i="6"/>
  <c r="E616" i="6"/>
  <c r="E617" i="6"/>
  <c r="E618" i="6"/>
  <c r="E619" i="6"/>
  <c r="E620" i="6"/>
  <c r="E621" i="6"/>
  <c r="E622" i="6"/>
  <c r="E623" i="6"/>
  <c r="E624" i="6"/>
  <c r="E625" i="6"/>
  <c r="E626" i="6"/>
  <c r="E627" i="6"/>
  <c r="E628" i="6"/>
  <c r="E629" i="6"/>
  <c r="E630" i="6"/>
  <c r="E631" i="6"/>
  <c r="E632" i="6"/>
  <c r="E633" i="6"/>
  <c r="E634" i="6"/>
  <c r="E635" i="6"/>
  <c r="E636" i="6"/>
  <c r="E637" i="6"/>
  <c r="E638" i="6"/>
  <c r="E639" i="6"/>
  <c r="E640" i="6"/>
  <c r="E641" i="6"/>
  <c r="E642" i="6"/>
  <c r="E643" i="6"/>
  <c r="E644" i="6"/>
  <c r="E645" i="6"/>
  <c r="E646" i="6"/>
  <c r="E647" i="6"/>
  <c r="E648" i="6"/>
  <c r="E649" i="6"/>
  <c r="E650" i="6"/>
  <c r="E651" i="6"/>
  <c r="E652" i="6"/>
  <c r="E653" i="6"/>
  <c r="E654" i="6"/>
  <c r="E655" i="6"/>
  <c r="E656" i="6"/>
  <c r="E657" i="6"/>
  <c r="E658" i="6"/>
  <c r="E659" i="6"/>
  <c r="E660" i="6"/>
  <c r="E661" i="6"/>
  <c r="E662" i="6"/>
  <c r="E663" i="6"/>
  <c r="E664" i="6"/>
  <c r="E665" i="6"/>
  <c r="E666" i="6"/>
  <c r="E667" i="6"/>
  <c r="E668" i="6"/>
  <c r="E669" i="6"/>
  <c r="E670" i="6"/>
  <c r="E671" i="6"/>
  <c r="E672" i="6"/>
  <c r="E673" i="6"/>
  <c r="E674" i="6"/>
  <c r="E675" i="6"/>
  <c r="E676" i="6"/>
  <c r="E677" i="6"/>
  <c r="E678" i="6"/>
  <c r="E679" i="6"/>
  <c r="E680" i="6"/>
  <c r="E681" i="6"/>
  <c r="E682" i="6"/>
  <c r="E683" i="6"/>
  <c r="E684" i="6"/>
  <c r="E685" i="6"/>
  <c r="E686" i="6"/>
  <c r="E687" i="6"/>
  <c r="E688" i="6"/>
  <c r="E689" i="6"/>
  <c r="E690" i="6"/>
  <c r="E691" i="6"/>
  <c r="E692" i="6"/>
  <c r="E693" i="6"/>
  <c r="E694" i="6"/>
  <c r="E695" i="6"/>
  <c r="E696" i="6"/>
  <c r="E697" i="6"/>
  <c r="E698" i="6"/>
  <c r="E699" i="6"/>
  <c r="E700" i="6"/>
  <c r="E701" i="6"/>
  <c r="E702" i="6"/>
  <c r="E703" i="6"/>
  <c r="E704" i="6"/>
  <c r="E705" i="6"/>
  <c r="E706" i="6"/>
  <c r="E707" i="6"/>
  <c r="E708" i="6"/>
  <c r="E709" i="6"/>
  <c r="E710" i="6"/>
  <c r="E711" i="6"/>
  <c r="E712" i="6"/>
  <c r="E713" i="6"/>
  <c r="E714" i="6"/>
  <c r="E715" i="6"/>
  <c r="E716" i="6"/>
  <c r="E717" i="6"/>
  <c r="E718" i="6"/>
  <c r="E719" i="6"/>
  <c r="E720" i="6"/>
  <c r="E721" i="6"/>
  <c r="E722" i="6"/>
  <c r="E723" i="6"/>
  <c r="E724" i="6"/>
  <c r="E725" i="6"/>
  <c r="E726" i="6"/>
  <c r="E727" i="6"/>
  <c r="E728" i="6"/>
  <c r="E729" i="6"/>
  <c r="E730" i="6"/>
  <c r="E731" i="6"/>
  <c r="E732" i="6"/>
  <c r="E733" i="6"/>
  <c r="E734" i="6"/>
  <c r="E735" i="6"/>
  <c r="E736" i="6"/>
  <c r="E737" i="6"/>
  <c r="E738" i="6"/>
  <c r="E739" i="6"/>
  <c r="E740" i="6"/>
  <c r="E741" i="6"/>
  <c r="E742" i="6"/>
  <c r="E743" i="6"/>
  <c r="E744" i="6"/>
  <c r="E745" i="6"/>
  <c r="E746" i="6"/>
  <c r="E747" i="6"/>
  <c r="E748" i="6"/>
  <c r="E749" i="6"/>
  <c r="E750" i="6"/>
  <c r="E751" i="6"/>
  <c r="E752" i="6"/>
  <c r="E753" i="6"/>
  <c r="E754" i="6"/>
  <c r="E755" i="6"/>
  <c r="E756" i="6"/>
  <c r="E757" i="6"/>
  <c r="E758" i="6"/>
  <c r="E759" i="6"/>
  <c r="E760" i="6"/>
  <c r="E761" i="6"/>
  <c r="E762" i="6"/>
  <c r="E763" i="6"/>
  <c r="E764" i="6"/>
  <c r="E765" i="6"/>
  <c r="E766" i="6"/>
  <c r="E767" i="6"/>
  <c r="E768" i="6"/>
  <c r="E769" i="6"/>
  <c r="E770" i="6"/>
  <c r="E771" i="6"/>
  <c r="E772" i="6"/>
  <c r="E773" i="6"/>
  <c r="E774" i="6"/>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2" i="6"/>
  <c r="AF10" i="6"/>
  <c r="AF7" i="6"/>
  <c r="AF5" i="6"/>
  <c r="AF4" i="6"/>
  <c r="J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J843" i="6"/>
  <c r="J844" i="6"/>
  <c r="J845" i="6"/>
  <c r="J846" i="6"/>
  <c r="J847" i="6"/>
  <c r="J848" i="6"/>
  <c r="J849" i="6"/>
  <c r="J850" i="6"/>
  <c r="J851" i="6"/>
  <c r="J852" i="6"/>
  <c r="J853" i="6"/>
  <c r="J854" i="6"/>
  <c r="J855" i="6"/>
  <c r="J856" i="6"/>
  <c r="J857" i="6"/>
  <c r="J858" i="6"/>
  <c r="J859" i="6"/>
  <c r="J860" i="6"/>
  <c r="J861" i="6"/>
  <c r="J862" i="6"/>
  <c r="J863" i="6"/>
  <c r="J864" i="6"/>
  <c r="J865" i="6"/>
  <c r="J866" i="6"/>
  <c r="J867" i="6"/>
  <c r="J868" i="6"/>
  <c r="J869" i="6"/>
  <c r="J870" i="6"/>
  <c r="J871" i="6"/>
  <c r="J872" i="6"/>
  <c r="J873" i="6"/>
  <c r="J874" i="6"/>
  <c r="J875" i="6"/>
  <c r="J876" i="6"/>
  <c r="J877" i="6"/>
  <c r="J878" i="6"/>
  <c r="J879" i="6"/>
  <c r="J880" i="6"/>
  <c r="J881" i="6"/>
  <c r="J882" i="6"/>
  <c r="J883" i="6"/>
  <c r="J884" i="6"/>
  <c r="J885" i="6"/>
  <c r="J886" i="6"/>
  <c r="J887" i="6"/>
  <c r="J888" i="6"/>
  <c r="J889" i="6"/>
  <c r="J890" i="6"/>
  <c r="J891" i="6"/>
  <c r="J892" i="6"/>
  <c r="J893" i="6"/>
  <c r="J894" i="6"/>
  <c r="J895" i="6"/>
  <c r="J896" i="6"/>
  <c r="J897" i="6"/>
  <c r="J898" i="6"/>
  <c r="J899" i="6"/>
  <c r="J900" i="6"/>
  <c r="J901" i="6"/>
  <c r="J902" i="6"/>
  <c r="J903" i="6"/>
  <c r="J904" i="6"/>
  <c r="J905" i="6"/>
  <c r="J906" i="6"/>
  <c r="J907" i="6"/>
  <c r="J908" i="6"/>
  <c r="J909" i="6"/>
  <c r="J910" i="6"/>
  <c r="J911" i="6"/>
  <c r="J912" i="6"/>
  <c r="J913" i="6"/>
  <c r="J914" i="6"/>
  <c r="J915" i="6"/>
  <c r="J916" i="6"/>
  <c r="J917" i="6"/>
  <c r="J918" i="6"/>
  <c r="J919" i="6"/>
  <c r="J920" i="6"/>
  <c r="J921" i="6"/>
  <c r="J922" i="6"/>
  <c r="J923" i="6"/>
  <c r="J924" i="6"/>
  <c r="J925" i="6"/>
  <c r="J926" i="6"/>
  <c r="J927" i="6"/>
  <c r="J928" i="6"/>
  <c r="J929" i="6"/>
  <c r="J930" i="6"/>
  <c r="J931" i="6"/>
  <c r="J932" i="6"/>
  <c r="J933" i="6"/>
  <c r="J934" i="6"/>
  <c r="J935" i="6"/>
  <c r="J936" i="6"/>
  <c r="J937" i="6"/>
  <c r="J938" i="6"/>
  <c r="J939" i="6"/>
  <c r="J940" i="6"/>
  <c r="J941" i="6"/>
  <c r="J942" i="6"/>
  <c r="J943" i="6"/>
  <c r="J944" i="6"/>
  <c r="J945" i="6"/>
  <c r="J946" i="6"/>
  <c r="J947" i="6"/>
  <c r="J948" i="6"/>
  <c r="J949" i="6"/>
  <c r="J950" i="6"/>
  <c r="J951" i="6"/>
  <c r="J952" i="6"/>
  <c r="J953" i="6"/>
  <c r="J954" i="6"/>
  <c r="J955" i="6"/>
  <c r="J956" i="6"/>
  <c r="J957" i="6"/>
  <c r="J958" i="6"/>
  <c r="J959" i="6"/>
  <c r="J960" i="6"/>
  <c r="J961" i="6"/>
  <c r="J962" i="6"/>
  <c r="J963" i="6"/>
  <c r="J964" i="6"/>
  <c r="J965" i="6"/>
  <c r="J966" i="6"/>
  <c r="J967" i="6"/>
  <c r="J968" i="6"/>
  <c r="J969" i="6"/>
  <c r="J970" i="6"/>
  <c r="J971" i="6"/>
  <c r="J972" i="6"/>
  <c r="J973" i="6"/>
  <c r="J974" i="6"/>
  <c r="J975" i="6"/>
  <c r="J976" i="6"/>
  <c r="J977" i="6"/>
  <c r="J978" i="6"/>
  <c r="J979" i="6"/>
  <c r="J980" i="6"/>
  <c r="J981" i="6"/>
  <c r="J982" i="6"/>
  <c r="J983" i="6"/>
  <c r="J984" i="6"/>
  <c r="J985" i="6"/>
  <c r="J986" i="6"/>
  <c r="J987" i="6"/>
  <c r="J988" i="6"/>
  <c r="J989" i="6"/>
  <c r="J990" i="6"/>
  <c r="J991" i="6"/>
  <c r="J992" i="6"/>
  <c r="J993" i="6"/>
  <c r="J994" i="6"/>
  <c r="J995" i="6"/>
  <c r="J996" i="6"/>
  <c r="J997" i="6"/>
  <c r="J998" i="6"/>
  <c r="J999" i="6"/>
  <c r="J1000" i="6"/>
  <c r="J1001" i="6"/>
  <c r="J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N164" i="6"/>
  <c r="N165" i="6"/>
  <c r="N166" i="6"/>
  <c r="N167" i="6"/>
  <c r="N168" i="6"/>
  <c r="N169" i="6"/>
  <c r="N170" i="6"/>
  <c r="N171" i="6"/>
  <c r="N172" i="6"/>
  <c r="N173" i="6"/>
  <c r="N174" i="6"/>
  <c r="N175" i="6"/>
  <c r="N176" i="6"/>
  <c r="N177" i="6"/>
  <c r="N178" i="6"/>
  <c r="N179" i="6"/>
  <c r="N180" i="6"/>
  <c r="N181" i="6"/>
  <c r="N182" i="6"/>
  <c r="N183" i="6"/>
  <c r="N184" i="6"/>
  <c r="N185" i="6"/>
  <c r="N186" i="6"/>
  <c r="N187" i="6"/>
  <c r="N188" i="6"/>
  <c r="N189" i="6"/>
  <c r="N190" i="6"/>
  <c r="N191" i="6"/>
  <c r="N192" i="6"/>
  <c r="N193" i="6"/>
  <c r="N194" i="6"/>
  <c r="N195" i="6"/>
  <c r="N196" i="6"/>
  <c r="N197" i="6"/>
  <c r="N198" i="6"/>
  <c r="N199" i="6"/>
  <c r="N200" i="6"/>
  <c r="N201" i="6"/>
  <c r="N202" i="6"/>
  <c r="N203" i="6"/>
  <c r="N204" i="6"/>
  <c r="N205" i="6"/>
  <c r="N206" i="6"/>
  <c r="N207" i="6"/>
  <c r="N208" i="6"/>
  <c r="N209" i="6"/>
  <c r="N210" i="6"/>
  <c r="N211" i="6"/>
  <c r="N212" i="6"/>
  <c r="N213" i="6"/>
  <c r="N214" i="6"/>
  <c r="N215" i="6"/>
  <c r="N216" i="6"/>
  <c r="N217" i="6"/>
  <c r="N218" i="6"/>
  <c r="N219" i="6"/>
  <c r="N220" i="6"/>
  <c r="N221" i="6"/>
  <c r="N222" i="6"/>
  <c r="N223" i="6"/>
  <c r="N224" i="6"/>
  <c r="N225" i="6"/>
  <c r="N226" i="6"/>
  <c r="N227" i="6"/>
  <c r="N228" i="6"/>
  <c r="N229" i="6"/>
  <c r="N230" i="6"/>
  <c r="N231" i="6"/>
  <c r="N232" i="6"/>
  <c r="N233" i="6"/>
  <c r="N234" i="6"/>
  <c r="N235" i="6"/>
  <c r="N236" i="6"/>
  <c r="N237" i="6"/>
  <c r="N238" i="6"/>
  <c r="N239" i="6"/>
  <c r="N240" i="6"/>
  <c r="N241" i="6"/>
  <c r="N242" i="6"/>
  <c r="N243" i="6"/>
  <c r="N244" i="6"/>
  <c r="N245" i="6"/>
  <c r="N246" i="6"/>
  <c r="N247" i="6"/>
  <c r="N248" i="6"/>
  <c r="N249" i="6"/>
  <c r="N250" i="6"/>
  <c r="N251" i="6"/>
  <c r="N252" i="6"/>
  <c r="N253" i="6"/>
  <c r="N254" i="6"/>
  <c r="N255" i="6"/>
  <c r="N256" i="6"/>
  <c r="N257" i="6"/>
  <c r="N258" i="6"/>
  <c r="N259" i="6"/>
  <c r="N260" i="6"/>
  <c r="N261" i="6"/>
  <c r="N262" i="6"/>
  <c r="N263" i="6"/>
  <c r="N264" i="6"/>
  <c r="N265" i="6"/>
  <c r="N266" i="6"/>
  <c r="N267" i="6"/>
  <c r="N268" i="6"/>
  <c r="N269" i="6"/>
  <c r="N270" i="6"/>
  <c r="N271" i="6"/>
  <c r="N272" i="6"/>
  <c r="N273" i="6"/>
  <c r="N274" i="6"/>
  <c r="N275" i="6"/>
  <c r="N276" i="6"/>
  <c r="N277" i="6"/>
  <c r="N278" i="6"/>
  <c r="N279" i="6"/>
  <c r="N280" i="6"/>
  <c r="N281" i="6"/>
  <c r="N282" i="6"/>
  <c r="N283" i="6"/>
  <c r="N284" i="6"/>
  <c r="N285" i="6"/>
  <c r="N286" i="6"/>
  <c r="N287" i="6"/>
  <c r="N288" i="6"/>
  <c r="N289" i="6"/>
  <c r="N290" i="6"/>
  <c r="N291" i="6"/>
  <c r="N292" i="6"/>
  <c r="N293" i="6"/>
  <c r="N294" i="6"/>
  <c r="N295" i="6"/>
  <c r="N296" i="6"/>
  <c r="N297" i="6"/>
  <c r="N298" i="6"/>
  <c r="N299" i="6"/>
  <c r="N300" i="6"/>
  <c r="N301" i="6"/>
  <c r="N302" i="6"/>
  <c r="N303" i="6"/>
  <c r="N304" i="6"/>
  <c r="N305" i="6"/>
  <c r="N306" i="6"/>
  <c r="N307" i="6"/>
  <c r="N308" i="6"/>
  <c r="N309" i="6"/>
  <c r="N310" i="6"/>
  <c r="N311" i="6"/>
  <c r="N312" i="6"/>
  <c r="N313" i="6"/>
  <c r="N314" i="6"/>
  <c r="N315" i="6"/>
  <c r="N316" i="6"/>
  <c r="N317" i="6"/>
  <c r="N318" i="6"/>
  <c r="N319" i="6"/>
  <c r="N320" i="6"/>
  <c r="N321" i="6"/>
  <c r="N322" i="6"/>
  <c r="N323" i="6"/>
  <c r="N324" i="6"/>
  <c r="N325" i="6"/>
  <c r="N326" i="6"/>
  <c r="N327" i="6"/>
  <c r="N328" i="6"/>
  <c r="N329" i="6"/>
  <c r="N330" i="6"/>
  <c r="N331" i="6"/>
  <c r="N332" i="6"/>
  <c r="N333" i="6"/>
  <c r="N334" i="6"/>
  <c r="N335" i="6"/>
  <c r="N336" i="6"/>
  <c r="N337" i="6"/>
  <c r="N338" i="6"/>
  <c r="N339" i="6"/>
  <c r="N340" i="6"/>
  <c r="N341" i="6"/>
  <c r="N342" i="6"/>
  <c r="N343" i="6"/>
  <c r="N344" i="6"/>
  <c r="N345" i="6"/>
  <c r="N346" i="6"/>
  <c r="N347" i="6"/>
  <c r="N348" i="6"/>
  <c r="N349" i="6"/>
  <c r="N350" i="6"/>
  <c r="N351" i="6"/>
  <c r="N352" i="6"/>
  <c r="N353" i="6"/>
  <c r="N354" i="6"/>
  <c r="N355" i="6"/>
  <c r="N356" i="6"/>
  <c r="N357" i="6"/>
  <c r="N358" i="6"/>
  <c r="N359" i="6"/>
  <c r="N360" i="6"/>
  <c r="N361" i="6"/>
  <c r="N362" i="6"/>
  <c r="N363" i="6"/>
  <c r="N364" i="6"/>
  <c r="N365" i="6"/>
  <c r="N366" i="6"/>
  <c r="N367" i="6"/>
  <c r="N368" i="6"/>
  <c r="N369" i="6"/>
  <c r="N370" i="6"/>
  <c r="N371" i="6"/>
  <c r="N372" i="6"/>
  <c r="N373" i="6"/>
  <c r="N374" i="6"/>
  <c r="N375" i="6"/>
  <c r="N376" i="6"/>
  <c r="N377" i="6"/>
  <c r="N378" i="6"/>
  <c r="N379" i="6"/>
  <c r="N380" i="6"/>
  <c r="N381" i="6"/>
  <c r="N382" i="6"/>
  <c r="N383" i="6"/>
  <c r="N384" i="6"/>
  <c r="N385" i="6"/>
  <c r="N386" i="6"/>
  <c r="N387" i="6"/>
  <c r="N388" i="6"/>
  <c r="N389" i="6"/>
  <c r="N390" i="6"/>
  <c r="N391" i="6"/>
  <c r="N392" i="6"/>
  <c r="N393" i="6"/>
  <c r="N394" i="6"/>
  <c r="N395" i="6"/>
  <c r="N396" i="6"/>
  <c r="N397" i="6"/>
  <c r="N398" i="6"/>
  <c r="N399" i="6"/>
  <c r="N400" i="6"/>
  <c r="N401" i="6"/>
  <c r="N402" i="6"/>
  <c r="N403" i="6"/>
  <c r="N404" i="6"/>
  <c r="N405" i="6"/>
  <c r="N406" i="6"/>
  <c r="N407" i="6"/>
  <c r="N408" i="6"/>
  <c r="N409" i="6"/>
  <c r="N410" i="6"/>
  <c r="N411" i="6"/>
  <c r="N412" i="6"/>
  <c r="N413" i="6"/>
  <c r="N414" i="6"/>
  <c r="N415" i="6"/>
  <c r="N416" i="6"/>
  <c r="N417" i="6"/>
  <c r="N418" i="6"/>
  <c r="N419" i="6"/>
  <c r="N420" i="6"/>
  <c r="N421" i="6"/>
  <c r="N422" i="6"/>
  <c r="N423" i="6"/>
  <c r="N424" i="6"/>
  <c r="N425" i="6"/>
  <c r="N426" i="6"/>
  <c r="N427" i="6"/>
  <c r="N428" i="6"/>
  <c r="N429" i="6"/>
  <c r="N430" i="6"/>
  <c r="N431" i="6"/>
  <c r="N432" i="6"/>
  <c r="N433" i="6"/>
  <c r="N434" i="6"/>
  <c r="N435" i="6"/>
  <c r="N436" i="6"/>
  <c r="N437" i="6"/>
  <c r="N438" i="6"/>
  <c r="N439" i="6"/>
  <c r="N440" i="6"/>
  <c r="N441" i="6"/>
  <c r="N442" i="6"/>
  <c r="N443" i="6"/>
  <c r="N444" i="6"/>
  <c r="N445" i="6"/>
  <c r="N446" i="6"/>
  <c r="N447" i="6"/>
  <c r="N448" i="6"/>
  <c r="N449" i="6"/>
  <c r="N450" i="6"/>
  <c r="N451" i="6"/>
  <c r="N452" i="6"/>
  <c r="N453" i="6"/>
  <c r="N454" i="6"/>
  <c r="N455" i="6"/>
  <c r="N456" i="6"/>
  <c r="N457" i="6"/>
  <c r="N458" i="6"/>
  <c r="N459" i="6"/>
  <c r="N460" i="6"/>
  <c r="N461" i="6"/>
  <c r="N462" i="6"/>
  <c r="N463" i="6"/>
  <c r="N464" i="6"/>
  <c r="N465" i="6"/>
  <c r="N466" i="6"/>
  <c r="N467" i="6"/>
  <c r="N468" i="6"/>
  <c r="N469" i="6"/>
  <c r="N470" i="6"/>
  <c r="N471" i="6"/>
  <c r="N472" i="6"/>
  <c r="N473" i="6"/>
  <c r="N474" i="6"/>
  <c r="N475" i="6"/>
  <c r="N476" i="6"/>
  <c r="N477" i="6"/>
  <c r="N478" i="6"/>
  <c r="N479" i="6"/>
  <c r="N480" i="6"/>
  <c r="N481" i="6"/>
  <c r="N482" i="6"/>
  <c r="N483" i="6"/>
  <c r="N484" i="6"/>
  <c r="N485" i="6"/>
  <c r="N486" i="6"/>
  <c r="N487" i="6"/>
  <c r="N488" i="6"/>
  <c r="N489" i="6"/>
  <c r="N490" i="6"/>
  <c r="N491" i="6"/>
  <c r="N492" i="6"/>
  <c r="N493" i="6"/>
  <c r="N494" i="6"/>
  <c r="N495" i="6"/>
  <c r="N496" i="6"/>
  <c r="N497" i="6"/>
  <c r="N498" i="6"/>
  <c r="N499" i="6"/>
  <c r="N500" i="6"/>
  <c r="N501" i="6"/>
  <c r="N502" i="6"/>
  <c r="N503" i="6"/>
  <c r="N504" i="6"/>
  <c r="N505" i="6"/>
  <c r="N506" i="6"/>
  <c r="N507" i="6"/>
  <c r="N508" i="6"/>
  <c r="N509" i="6"/>
  <c r="N510" i="6"/>
  <c r="N511" i="6"/>
  <c r="N512" i="6"/>
  <c r="N513" i="6"/>
  <c r="N514" i="6"/>
  <c r="N515" i="6"/>
  <c r="N516" i="6"/>
  <c r="N517" i="6"/>
  <c r="N518" i="6"/>
  <c r="N519" i="6"/>
  <c r="N520" i="6"/>
  <c r="N521" i="6"/>
  <c r="N522" i="6"/>
  <c r="N523" i="6"/>
  <c r="N524" i="6"/>
  <c r="N525" i="6"/>
  <c r="N526" i="6"/>
  <c r="N527" i="6"/>
  <c r="N528" i="6"/>
  <c r="N529" i="6"/>
  <c r="N530" i="6"/>
  <c r="N531" i="6"/>
  <c r="N532" i="6"/>
  <c r="N533" i="6"/>
  <c r="N534" i="6"/>
  <c r="N535" i="6"/>
  <c r="N536" i="6"/>
  <c r="N537" i="6"/>
  <c r="N538" i="6"/>
  <c r="N539" i="6"/>
  <c r="N540" i="6"/>
  <c r="N541" i="6"/>
  <c r="N542" i="6"/>
  <c r="N543" i="6"/>
  <c r="N544" i="6"/>
  <c r="N545" i="6"/>
  <c r="N546" i="6"/>
  <c r="N547" i="6"/>
  <c r="N548" i="6"/>
  <c r="N549" i="6"/>
  <c r="N550" i="6"/>
  <c r="N551" i="6"/>
  <c r="N552" i="6"/>
  <c r="N553" i="6"/>
  <c r="N554" i="6"/>
  <c r="N555" i="6"/>
  <c r="N556" i="6"/>
  <c r="N557" i="6"/>
  <c r="N558" i="6"/>
  <c r="N559" i="6"/>
  <c r="N560" i="6"/>
  <c r="N561" i="6"/>
  <c r="N562" i="6"/>
  <c r="N563" i="6"/>
  <c r="N564" i="6"/>
  <c r="N565" i="6"/>
  <c r="N566" i="6"/>
  <c r="N567" i="6"/>
  <c r="N568" i="6"/>
  <c r="N569" i="6"/>
  <c r="N570" i="6"/>
  <c r="N571" i="6"/>
  <c r="N572" i="6"/>
  <c r="N573" i="6"/>
  <c r="N574" i="6"/>
  <c r="N575" i="6"/>
  <c r="N576" i="6"/>
  <c r="N577" i="6"/>
  <c r="N578" i="6"/>
  <c r="N579" i="6"/>
  <c r="N580" i="6"/>
  <c r="N581" i="6"/>
  <c r="N582" i="6"/>
  <c r="N583" i="6"/>
  <c r="N584" i="6"/>
  <c r="N585" i="6"/>
  <c r="N586" i="6"/>
  <c r="N587" i="6"/>
  <c r="N588" i="6"/>
  <c r="N589" i="6"/>
  <c r="N590" i="6"/>
  <c r="N591" i="6"/>
  <c r="N592" i="6"/>
  <c r="N593" i="6"/>
  <c r="N594" i="6"/>
  <c r="N595" i="6"/>
  <c r="N596" i="6"/>
  <c r="N597" i="6"/>
  <c r="N598" i="6"/>
  <c r="N599" i="6"/>
  <c r="N600" i="6"/>
  <c r="N601" i="6"/>
  <c r="N602" i="6"/>
  <c r="N603" i="6"/>
  <c r="N604" i="6"/>
  <c r="N605" i="6"/>
  <c r="N606" i="6"/>
  <c r="N607" i="6"/>
  <c r="N608" i="6"/>
  <c r="N609" i="6"/>
  <c r="N610" i="6"/>
  <c r="N611" i="6"/>
  <c r="N612" i="6"/>
  <c r="N613" i="6"/>
  <c r="N614" i="6"/>
  <c r="N615" i="6"/>
  <c r="N616" i="6"/>
  <c r="N617" i="6"/>
  <c r="N618" i="6"/>
  <c r="N619" i="6"/>
  <c r="N620" i="6"/>
  <c r="N621" i="6"/>
  <c r="N622" i="6"/>
  <c r="N623" i="6"/>
  <c r="N624" i="6"/>
  <c r="N625" i="6"/>
  <c r="N626" i="6"/>
  <c r="N627" i="6"/>
  <c r="N628" i="6"/>
  <c r="N629" i="6"/>
  <c r="N630" i="6"/>
  <c r="N631" i="6"/>
  <c r="N632" i="6"/>
  <c r="N633" i="6"/>
  <c r="N634" i="6"/>
  <c r="N635" i="6"/>
  <c r="N636" i="6"/>
  <c r="N637" i="6"/>
  <c r="N638" i="6"/>
  <c r="N639" i="6"/>
  <c r="N640" i="6"/>
  <c r="N641" i="6"/>
  <c r="N642" i="6"/>
  <c r="N643" i="6"/>
  <c r="N644" i="6"/>
  <c r="N645" i="6"/>
  <c r="N646" i="6"/>
  <c r="N647" i="6"/>
  <c r="N648" i="6"/>
  <c r="N649" i="6"/>
  <c r="N650" i="6"/>
  <c r="N651" i="6"/>
  <c r="N652" i="6"/>
  <c r="N653" i="6"/>
  <c r="N654" i="6"/>
  <c r="N655" i="6"/>
  <c r="N656" i="6"/>
  <c r="N657" i="6"/>
  <c r="N658" i="6"/>
  <c r="N659" i="6"/>
  <c r="N660" i="6"/>
  <c r="N661" i="6"/>
  <c r="N662" i="6"/>
  <c r="N663" i="6"/>
  <c r="N664" i="6"/>
  <c r="N665" i="6"/>
  <c r="N666" i="6"/>
  <c r="N667" i="6"/>
  <c r="N668" i="6"/>
  <c r="N669" i="6"/>
  <c r="N670" i="6"/>
  <c r="N671" i="6"/>
  <c r="N672" i="6"/>
  <c r="N673" i="6"/>
  <c r="N674" i="6"/>
  <c r="N675" i="6"/>
  <c r="N676" i="6"/>
  <c r="N677" i="6"/>
  <c r="N678" i="6"/>
  <c r="N679" i="6"/>
  <c r="N680" i="6"/>
  <c r="N681" i="6"/>
  <c r="N682" i="6"/>
  <c r="N683" i="6"/>
  <c r="N684" i="6"/>
  <c r="N685" i="6"/>
  <c r="N686" i="6"/>
  <c r="N687" i="6"/>
  <c r="N688" i="6"/>
  <c r="N689" i="6"/>
  <c r="N690" i="6"/>
  <c r="N691" i="6"/>
  <c r="N692" i="6"/>
  <c r="N693" i="6"/>
  <c r="N694" i="6"/>
  <c r="N695" i="6"/>
  <c r="N696" i="6"/>
  <c r="N697" i="6"/>
  <c r="N698" i="6"/>
  <c r="N699" i="6"/>
  <c r="N700" i="6"/>
  <c r="N701" i="6"/>
  <c r="N702" i="6"/>
  <c r="N703" i="6"/>
  <c r="N704" i="6"/>
  <c r="N705" i="6"/>
  <c r="N706" i="6"/>
  <c r="N707" i="6"/>
  <c r="N708" i="6"/>
  <c r="N709" i="6"/>
  <c r="N710" i="6"/>
  <c r="N711" i="6"/>
  <c r="N712" i="6"/>
  <c r="N713" i="6"/>
  <c r="N714" i="6"/>
  <c r="N715" i="6"/>
  <c r="N716" i="6"/>
  <c r="N717" i="6"/>
  <c r="N718" i="6"/>
  <c r="N719" i="6"/>
  <c r="N720" i="6"/>
  <c r="N721" i="6"/>
  <c r="N722" i="6"/>
  <c r="N723" i="6"/>
  <c r="N724" i="6"/>
  <c r="N725" i="6"/>
  <c r="N726" i="6"/>
  <c r="N727" i="6"/>
  <c r="N728" i="6"/>
  <c r="N729" i="6"/>
  <c r="N730" i="6"/>
  <c r="N731" i="6"/>
  <c r="N732" i="6"/>
  <c r="N733" i="6"/>
  <c r="N734" i="6"/>
  <c r="N735" i="6"/>
  <c r="N736" i="6"/>
  <c r="N737" i="6"/>
  <c r="N738" i="6"/>
  <c r="N739" i="6"/>
  <c r="N740" i="6"/>
  <c r="N741" i="6"/>
  <c r="N742" i="6"/>
  <c r="N743" i="6"/>
  <c r="N744" i="6"/>
  <c r="N745" i="6"/>
  <c r="N746" i="6"/>
  <c r="N747" i="6"/>
  <c r="N748" i="6"/>
  <c r="N749" i="6"/>
  <c r="N750" i="6"/>
  <c r="N751" i="6"/>
  <c r="N752" i="6"/>
  <c r="N753" i="6"/>
  <c r="N754" i="6"/>
  <c r="N755" i="6"/>
  <c r="N756" i="6"/>
  <c r="N757" i="6"/>
  <c r="N758" i="6"/>
  <c r="N759" i="6"/>
  <c r="N760" i="6"/>
  <c r="N761" i="6"/>
  <c r="N762" i="6"/>
  <c r="N763" i="6"/>
  <c r="N764" i="6"/>
  <c r="N765" i="6"/>
  <c r="N766" i="6"/>
  <c r="N767" i="6"/>
  <c r="N768" i="6"/>
  <c r="N769" i="6"/>
  <c r="N770" i="6"/>
  <c r="N771" i="6"/>
  <c r="N772" i="6"/>
  <c r="N773" i="6"/>
  <c r="N774" i="6"/>
  <c r="N775" i="6"/>
  <c r="N776" i="6"/>
  <c r="N777" i="6"/>
  <c r="N778" i="6"/>
  <c r="N779" i="6"/>
  <c r="N780" i="6"/>
  <c r="N781" i="6"/>
  <c r="N782" i="6"/>
  <c r="N783" i="6"/>
  <c r="N784" i="6"/>
  <c r="N785" i="6"/>
  <c r="N786" i="6"/>
  <c r="N787" i="6"/>
  <c r="N788" i="6"/>
  <c r="N789" i="6"/>
  <c r="N790" i="6"/>
  <c r="N791" i="6"/>
  <c r="N792" i="6"/>
  <c r="N793" i="6"/>
  <c r="N794" i="6"/>
  <c r="N795" i="6"/>
  <c r="N796" i="6"/>
  <c r="N797" i="6"/>
  <c r="N798" i="6"/>
  <c r="N799" i="6"/>
  <c r="N800" i="6"/>
  <c r="N801" i="6"/>
  <c r="N802" i="6"/>
  <c r="N803" i="6"/>
  <c r="N804" i="6"/>
  <c r="N805" i="6"/>
  <c r="N806" i="6"/>
  <c r="N807" i="6"/>
  <c r="N808" i="6"/>
  <c r="N809" i="6"/>
  <c r="N810" i="6"/>
  <c r="N811" i="6"/>
  <c r="N812" i="6"/>
  <c r="N813" i="6"/>
  <c r="N814" i="6"/>
  <c r="N815" i="6"/>
  <c r="N816" i="6"/>
  <c r="N817" i="6"/>
  <c r="N818" i="6"/>
  <c r="N819" i="6"/>
  <c r="N820" i="6"/>
  <c r="N821" i="6"/>
  <c r="N822" i="6"/>
  <c r="N823" i="6"/>
  <c r="N824" i="6"/>
  <c r="N825" i="6"/>
  <c r="N826" i="6"/>
  <c r="N827" i="6"/>
  <c r="N828" i="6"/>
  <c r="N829" i="6"/>
  <c r="N830" i="6"/>
  <c r="N831" i="6"/>
  <c r="N832" i="6"/>
  <c r="N833" i="6"/>
  <c r="N834" i="6"/>
  <c r="N835" i="6"/>
  <c r="N836" i="6"/>
  <c r="N837" i="6"/>
  <c r="N838" i="6"/>
  <c r="N839" i="6"/>
  <c r="N840" i="6"/>
  <c r="N841" i="6"/>
  <c r="N842" i="6"/>
  <c r="N843" i="6"/>
  <c r="N844" i="6"/>
  <c r="N845" i="6"/>
  <c r="N846" i="6"/>
  <c r="N847" i="6"/>
  <c r="N848" i="6"/>
  <c r="N849" i="6"/>
  <c r="N850" i="6"/>
  <c r="N851" i="6"/>
  <c r="N852" i="6"/>
  <c r="N853" i="6"/>
  <c r="N854" i="6"/>
  <c r="N855" i="6"/>
  <c r="N856" i="6"/>
  <c r="N857" i="6"/>
  <c r="N858" i="6"/>
  <c r="N859" i="6"/>
  <c r="N860" i="6"/>
  <c r="N861" i="6"/>
  <c r="N862" i="6"/>
  <c r="N863" i="6"/>
  <c r="N864" i="6"/>
  <c r="N865" i="6"/>
  <c r="N866" i="6"/>
  <c r="N867" i="6"/>
  <c r="N868" i="6"/>
  <c r="N869" i="6"/>
  <c r="N870" i="6"/>
  <c r="N871" i="6"/>
  <c r="N872" i="6"/>
  <c r="N873" i="6"/>
  <c r="N874" i="6"/>
  <c r="N875" i="6"/>
  <c r="N876" i="6"/>
  <c r="N877" i="6"/>
  <c r="N878" i="6"/>
  <c r="N879" i="6"/>
  <c r="N880" i="6"/>
  <c r="N881" i="6"/>
  <c r="N882" i="6"/>
  <c r="N883" i="6"/>
  <c r="N884" i="6"/>
  <c r="N885" i="6"/>
  <c r="N886" i="6"/>
  <c r="N887" i="6"/>
  <c r="N888" i="6"/>
  <c r="N889" i="6"/>
  <c r="N890" i="6"/>
  <c r="N891" i="6"/>
  <c r="N892" i="6"/>
  <c r="N893" i="6"/>
  <c r="N894" i="6"/>
  <c r="N895" i="6"/>
  <c r="N896" i="6"/>
  <c r="N897" i="6"/>
  <c r="N898" i="6"/>
  <c r="N899" i="6"/>
  <c r="N900" i="6"/>
  <c r="N901" i="6"/>
  <c r="N902" i="6"/>
  <c r="N903" i="6"/>
  <c r="N904" i="6"/>
  <c r="N905" i="6"/>
  <c r="N906" i="6"/>
  <c r="N907" i="6"/>
  <c r="N908" i="6"/>
  <c r="N909" i="6"/>
  <c r="N910" i="6"/>
  <c r="N911" i="6"/>
  <c r="N912" i="6"/>
  <c r="N913" i="6"/>
  <c r="N914" i="6"/>
  <c r="N915" i="6"/>
  <c r="N916" i="6"/>
  <c r="N917" i="6"/>
  <c r="N918" i="6"/>
  <c r="N919" i="6"/>
  <c r="N920" i="6"/>
  <c r="N921" i="6"/>
  <c r="N922" i="6"/>
  <c r="N923" i="6"/>
  <c r="N924" i="6"/>
  <c r="N925" i="6"/>
  <c r="N926" i="6"/>
  <c r="N927" i="6"/>
  <c r="N928" i="6"/>
  <c r="N929" i="6"/>
  <c r="N930" i="6"/>
  <c r="N931" i="6"/>
  <c r="N932" i="6"/>
  <c r="N933" i="6"/>
  <c r="N934" i="6"/>
  <c r="N935" i="6"/>
  <c r="N936" i="6"/>
  <c r="N937" i="6"/>
  <c r="N938" i="6"/>
  <c r="N939" i="6"/>
  <c r="N940" i="6"/>
  <c r="N941" i="6"/>
  <c r="N942" i="6"/>
  <c r="N943" i="6"/>
  <c r="N944" i="6"/>
  <c r="N945" i="6"/>
  <c r="N946" i="6"/>
  <c r="N947" i="6"/>
  <c r="N948" i="6"/>
  <c r="N949" i="6"/>
  <c r="N950" i="6"/>
  <c r="N951" i="6"/>
  <c r="N952" i="6"/>
  <c r="N953" i="6"/>
  <c r="N954" i="6"/>
  <c r="N955" i="6"/>
  <c r="N956" i="6"/>
  <c r="N957" i="6"/>
  <c r="N958" i="6"/>
  <c r="N959" i="6"/>
  <c r="N960" i="6"/>
  <c r="N961" i="6"/>
  <c r="N962" i="6"/>
  <c r="N963" i="6"/>
  <c r="N964" i="6"/>
  <c r="N965" i="6"/>
  <c r="N966" i="6"/>
  <c r="N967" i="6"/>
  <c r="N968" i="6"/>
  <c r="N969" i="6"/>
  <c r="N970" i="6"/>
  <c r="N971" i="6"/>
  <c r="N972" i="6"/>
  <c r="N973" i="6"/>
  <c r="N974" i="6"/>
  <c r="N975" i="6"/>
  <c r="N976" i="6"/>
  <c r="N977" i="6"/>
  <c r="N978" i="6"/>
  <c r="N979" i="6"/>
  <c r="N980" i="6"/>
  <c r="N981" i="6"/>
  <c r="N982" i="6"/>
  <c r="N983" i="6"/>
  <c r="N984" i="6"/>
  <c r="N985" i="6"/>
  <c r="N986" i="6"/>
  <c r="N987" i="6"/>
  <c r="N988" i="6"/>
  <c r="N989" i="6"/>
  <c r="N990" i="6"/>
  <c r="N991" i="6"/>
  <c r="N992" i="6"/>
  <c r="N993" i="6"/>
  <c r="N994" i="6"/>
  <c r="N995" i="6"/>
  <c r="N996" i="6"/>
  <c r="N997" i="6"/>
  <c r="N998" i="6"/>
  <c r="N999" i="6"/>
  <c r="N1000" i="6"/>
  <c r="N1001" i="6"/>
  <c r="N2" i="6"/>
  <c r="I9" i="12"/>
  <c r="J9" i="12"/>
  <c r="I10" i="12"/>
  <c r="J10" i="12"/>
  <c r="I11" i="12"/>
  <c r="J11" i="12"/>
  <c r="I12" i="12"/>
  <c r="J12" i="12"/>
  <c r="H10" i="12"/>
  <c r="H11" i="12"/>
  <c r="H12" i="12"/>
  <c r="H9" i="12"/>
</calcChain>
</file>

<file path=xl/sharedStrings.xml><?xml version="1.0" encoding="utf-8"?>
<sst xmlns="http://schemas.openxmlformats.org/spreadsheetml/2006/main" count="5163" uniqueCount="979">
  <si>
    <t>EXERCISE 1</t>
  </si>
  <si>
    <t>*Create an extra column which calculates 2 months after the original date</t>
  </si>
  <si>
    <t>Excel is CRAP: How to Calculate, Record, Analyze, &amp; Present Data</t>
  </si>
  <si>
    <t>1. Calculate: You'll Never Look at Your Calculator the Same Way</t>
  </si>
  <si>
    <t>Transaction Date</t>
  </si>
  <si>
    <t>Cleared Date</t>
  </si>
  <si>
    <t>Transaction Time</t>
  </si>
  <si>
    <t>Payee</t>
  </si>
  <si>
    <t>Category</t>
  </si>
  <si>
    <t>Subcategory</t>
  </si>
  <si>
    <t>Account</t>
  </si>
  <si>
    <t>Amount</t>
  </si>
  <si>
    <t>Type</t>
  </si>
  <si>
    <t>Moe's Tavern</t>
  </si>
  <si>
    <t>Entertainment</t>
  </si>
  <si>
    <t>Alcohol</t>
  </si>
  <si>
    <t>Chase Freedom Visa</t>
  </si>
  <si>
    <t>Bangkok Heights</t>
  </si>
  <si>
    <t>Food</t>
  </si>
  <si>
    <t>Restaurants</t>
  </si>
  <si>
    <t>Amazon.com</t>
  </si>
  <si>
    <t>Shopping</t>
  </si>
  <si>
    <t>Electronics</t>
  </si>
  <si>
    <t>Anton Gazenbeek</t>
  </si>
  <si>
    <t>Education</t>
  </si>
  <si>
    <t>Tango Lessons</t>
  </si>
  <si>
    <t>AMEX Blue Sky</t>
  </si>
  <si>
    <t>Fandango</t>
  </si>
  <si>
    <t>Movies</t>
  </si>
  <si>
    <t>Cash</t>
  </si>
  <si>
    <t>Trader Joe's</t>
  </si>
  <si>
    <t>Groceries</t>
  </si>
  <si>
    <t>MTA</t>
  </si>
  <si>
    <t>Transportation</t>
  </si>
  <si>
    <t>Subway</t>
  </si>
  <si>
    <t>Skillshare</t>
  </si>
  <si>
    <t>Professional Development</t>
  </si>
  <si>
    <t>Bed Bath &amp; Beyond</t>
  </si>
  <si>
    <t>Home</t>
  </si>
  <si>
    <t>Cleaning Supplies</t>
  </si>
  <si>
    <t>Express</t>
  </si>
  <si>
    <t>Clothing</t>
  </si>
  <si>
    <t>City Bakery</t>
  </si>
  <si>
    <t>Coffee</t>
  </si>
  <si>
    <t>Freelancer's Union</t>
  </si>
  <si>
    <t>Health</t>
  </si>
  <si>
    <t>Insurance Premium</t>
  </si>
  <si>
    <t>Con Edison</t>
  </si>
  <si>
    <t>Bills</t>
  </si>
  <si>
    <t>Utilities</t>
  </si>
  <si>
    <t>The Shir Substitution Method (WRASP)</t>
  </si>
  <si>
    <t>VLOOKUP</t>
  </si>
  <si>
    <t>EXERCISE 2</t>
  </si>
  <si>
    <t>Write out entire formula in plain English and indent with tabs for easy viewing</t>
  </si>
  <si>
    <t>Reposition arguments until they are in the correct order</t>
  </si>
  <si>
    <t>Substitute English with proper Excel syntax</t>
  </si>
  <si>
    <t>Paste into formula bar after removing extra white space (find &amp; replace)</t>
  </si>
  <si>
    <t>Date Bad Format</t>
  </si>
  <si>
    <t>Add parenthases &amp; commas to ensure proper order of operations (PEMDAS) and argument separation</t>
  </si>
  <si>
    <t>If year of transaction is between 2007 and 2009, and payee is not MTA or Fandango, and category is food, shopping, or entertainment, then show "Awesome Transaction." If transaction is 2010 or later and subcategory is not Alcohol, then show "Late Transaction." If year of transaction is 2006, then show "Early Transaction". For everything else, show "CRAP Transaction"</t>
  </si>
  <si>
    <t>NESTED IF CHALLENGE QUESTION</t>
  </si>
  <si>
    <t>Income</t>
  </si>
  <si>
    <t>Salary</t>
  </si>
  <si>
    <t>Freelance Project</t>
  </si>
  <si>
    <t>Gift Received</t>
  </si>
  <si>
    <t>Eze Castle Integration</t>
  </si>
  <si>
    <t>Legal Capital Corp</t>
  </si>
  <si>
    <t>Aunt Sally</t>
  </si>
  <si>
    <t>09.04.12</t>
  </si>
  <si>
    <t>04.29.12</t>
  </si>
  <si>
    <t>07.19.11</t>
  </si>
  <si>
    <t>12.27.10</t>
  </si>
  <si>
    <t>03.26.08</t>
  </si>
  <si>
    <t>02.07.11</t>
  </si>
  <si>
    <t>03.15.09</t>
  </si>
  <si>
    <t>03.23.12</t>
  </si>
  <si>
    <t>06.27.08</t>
  </si>
  <si>
    <t>06.25.08</t>
  </si>
  <si>
    <t>01.30.07</t>
  </si>
  <si>
    <t>10.21.11</t>
  </si>
  <si>
    <t>10.06.11</t>
  </si>
  <si>
    <t>09.02.08</t>
  </si>
  <si>
    <t>09.03.12</t>
  </si>
  <si>
    <t>08.10.08</t>
  </si>
  <si>
    <t>02.15.07</t>
  </si>
  <si>
    <t>01.25.08</t>
  </si>
  <si>
    <t>08.11.08</t>
  </si>
  <si>
    <t>12.17.08</t>
  </si>
  <si>
    <t>05.28.08</t>
  </si>
  <si>
    <t>07.06.08</t>
  </si>
  <si>
    <t>11.08.11</t>
  </si>
  <si>
    <t>05.04.08</t>
  </si>
  <si>
    <t>06.17.08</t>
  </si>
  <si>
    <t>03.06.10</t>
  </si>
  <si>
    <t>04.20.09</t>
  </si>
  <si>
    <t>11.20.10</t>
  </si>
  <si>
    <t>04.13.10</t>
  </si>
  <si>
    <t>05.16.08</t>
  </si>
  <si>
    <t>02.07.07</t>
  </si>
  <si>
    <t>11.30.11</t>
  </si>
  <si>
    <t>04.04.09</t>
  </si>
  <si>
    <t>01.08.09</t>
  </si>
  <si>
    <t>12.08.09</t>
  </si>
  <si>
    <t>08.19.09</t>
  </si>
  <si>
    <t>02.02.11</t>
  </si>
  <si>
    <t>06.30.10</t>
  </si>
  <si>
    <t>07.25.12</t>
  </si>
  <si>
    <t>02.23.07</t>
  </si>
  <si>
    <t>05.05.07</t>
  </si>
  <si>
    <t>07.26.12</t>
  </si>
  <si>
    <t>10.06.12</t>
  </si>
  <si>
    <t>01.02.12</t>
  </si>
  <si>
    <t>04.14.09</t>
  </si>
  <si>
    <t>01.28.10</t>
  </si>
  <si>
    <t>12.27.08</t>
  </si>
  <si>
    <t>12.25.11</t>
  </si>
  <si>
    <t>05.12.08</t>
  </si>
  <si>
    <t>08.02.07</t>
  </si>
  <si>
    <t>08.23.11</t>
  </si>
  <si>
    <t>05.04.07</t>
  </si>
  <si>
    <t>11.13.11</t>
  </si>
  <si>
    <t>08.10.09</t>
  </si>
  <si>
    <t>11.04.08</t>
  </si>
  <si>
    <t>03.01.10</t>
  </si>
  <si>
    <t>12.07.07</t>
  </si>
  <si>
    <t>01.13.12</t>
  </si>
  <si>
    <t>08.28.07</t>
  </si>
  <si>
    <t>08.31.08</t>
  </si>
  <si>
    <t>02.24.11</t>
  </si>
  <si>
    <t>12.18.11</t>
  </si>
  <si>
    <t>01.09.08</t>
  </si>
  <si>
    <t>11.25.08</t>
  </si>
  <si>
    <t>05.10.11</t>
  </si>
  <si>
    <t>01.23.07</t>
  </si>
  <si>
    <t>08.06.09</t>
  </si>
  <si>
    <t>10.19.08</t>
  </si>
  <si>
    <t>10.21.07</t>
  </si>
  <si>
    <t>11.14.10</t>
  </si>
  <si>
    <t>03.30.08</t>
  </si>
  <si>
    <t>01.11.08</t>
  </si>
  <si>
    <t>09.20.10</t>
  </si>
  <si>
    <t>07.28.07</t>
  </si>
  <si>
    <t>10.20.09</t>
  </si>
  <si>
    <t>01.19.11</t>
  </si>
  <si>
    <t>10.29.09</t>
  </si>
  <si>
    <t>02.02.08</t>
  </si>
  <si>
    <t>05.12.11</t>
  </si>
  <si>
    <t>10.03.12</t>
  </si>
  <si>
    <t>10.25.08</t>
  </si>
  <si>
    <t>04.07.08</t>
  </si>
  <si>
    <t>11.29.10</t>
  </si>
  <si>
    <t>04.13.09</t>
  </si>
  <si>
    <t>10.05.09</t>
  </si>
  <si>
    <t>08.09.11</t>
  </si>
  <si>
    <t>02.18.07</t>
  </si>
  <si>
    <t>06.03.09</t>
  </si>
  <si>
    <t>11.02.08</t>
  </si>
  <si>
    <t>11.21.09</t>
  </si>
  <si>
    <t>08.26.12</t>
  </si>
  <si>
    <t>09.29.07</t>
  </si>
  <si>
    <t>10.06.08</t>
  </si>
  <si>
    <t>08.04.08</t>
  </si>
  <si>
    <t>09.21.07</t>
  </si>
  <si>
    <t>10.13.09</t>
  </si>
  <si>
    <t>01.18.07</t>
  </si>
  <si>
    <t>07.09.08</t>
  </si>
  <si>
    <t>06.14.11</t>
  </si>
  <si>
    <t>07.27.11</t>
  </si>
  <si>
    <t>04.15.07</t>
  </si>
  <si>
    <t>02.04.12</t>
  </si>
  <si>
    <t>08.26.07</t>
  </si>
  <si>
    <t>01.03.10</t>
  </si>
  <si>
    <t>02.14.12</t>
  </si>
  <si>
    <t>03.14.11</t>
  </si>
  <si>
    <t>02.23.10</t>
  </si>
  <si>
    <t>02.28.11</t>
  </si>
  <si>
    <t>03.16.12</t>
  </si>
  <si>
    <t>12.21.09</t>
  </si>
  <si>
    <t>05.01.11</t>
  </si>
  <si>
    <t>07.09.07</t>
  </si>
  <si>
    <t>04.30.12</t>
  </si>
  <si>
    <t>11.15.08</t>
  </si>
  <si>
    <t>04.13.07</t>
  </si>
  <si>
    <t>05.16.09</t>
  </si>
  <si>
    <t>01.31.12</t>
  </si>
  <si>
    <t>02.09.09</t>
  </si>
  <si>
    <t>11.01.07</t>
  </si>
  <si>
    <t>02.01.09</t>
  </si>
  <si>
    <t>04.21.08</t>
  </si>
  <si>
    <t>02.20.11</t>
  </si>
  <si>
    <t>03.03.08</t>
  </si>
  <si>
    <t>08.24.08</t>
  </si>
  <si>
    <t>09.29.09</t>
  </si>
  <si>
    <t>01.21.11</t>
  </si>
  <si>
    <t>08.31.07</t>
  </si>
  <si>
    <t>08.28.11</t>
  </si>
  <si>
    <t>10.17.09</t>
  </si>
  <si>
    <t>12.03.10</t>
  </si>
  <si>
    <t>10.04.10</t>
  </si>
  <si>
    <t>03.13.10</t>
  </si>
  <si>
    <t>11.05.08</t>
  </si>
  <si>
    <t>11.10.07</t>
  </si>
  <si>
    <t>03.22.08</t>
  </si>
  <si>
    <t>01.18.08</t>
  </si>
  <si>
    <t>04.06.09</t>
  </si>
  <si>
    <t>02.06.12</t>
  </si>
  <si>
    <t>04.19.11</t>
  </si>
  <si>
    <t>05.03.10</t>
  </si>
  <si>
    <t>06.24.12</t>
  </si>
  <si>
    <t>03.24.08</t>
  </si>
  <si>
    <t>04.26.11</t>
  </si>
  <si>
    <t>06.13.09</t>
  </si>
  <si>
    <t>01.25.10</t>
  </si>
  <si>
    <t>12.29.09</t>
  </si>
  <si>
    <t>06.22.12</t>
  </si>
  <si>
    <t>01.17.08</t>
  </si>
  <si>
    <t>07.03.09</t>
  </si>
  <si>
    <t>09.07.10</t>
  </si>
  <si>
    <t>09.15.09</t>
  </si>
  <si>
    <t>08.03.07</t>
  </si>
  <si>
    <t>05.04.12</t>
  </si>
  <si>
    <t>11.19.09</t>
  </si>
  <si>
    <t>07.13.11</t>
  </si>
  <si>
    <t>01.26.07</t>
  </si>
  <si>
    <t>07.22.09</t>
  </si>
  <si>
    <t>03.11.12</t>
  </si>
  <si>
    <t>08.12.10</t>
  </si>
  <si>
    <t>03.06.11</t>
  </si>
  <si>
    <t>12.24.10</t>
  </si>
  <si>
    <t>02.15.11</t>
  </si>
  <si>
    <t>09.14.10</t>
  </si>
  <si>
    <t>09.14.08</t>
  </si>
  <si>
    <t>03.11.10</t>
  </si>
  <si>
    <t>09.29.11</t>
  </si>
  <si>
    <t>02.18.10</t>
  </si>
  <si>
    <t>02.05.12</t>
  </si>
  <si>
    <t>04.25.10</t>
  </si>
  <si>
    <t>06.04.12</t>
  </si>
  <si>
    <t>09.26.12</t>
  </si>
  <si>
    <t>06.01.10</t>
  </si>
  <si>
    <t>05.11.09</t>
  </si>
  <si>
    <t>08.09.07</t>
  </si>
  <si>
    <t>06.26.11</t>
  </si>
  <si>
    <t>10.22.11</t>
  </si>
  <si>
    <t>12.14.09</t>
  </si>
  <si>
    <t>01.31.08</t>
  </si>
  <si>
    <t>02.24.08</t>
  </si>
  <si>
    <t>05.08.09</t>
  </si>
  <si>
    <t>07.27.10</t>
  </si>
  <si>
    <t>03.01.12</t>
  </si>
  <si>
    <t>02.27.07</t>
  </si>
  <si>
    <t>10.19.11</t>
  </si>
  <si>
    <t>07.02.10</t>
  </si>
  <si>
    <t>03.19.12</t>
  </si>
  <si>
    <t>08.20.07</t>
  </si>
  <si>
    <t>07.19.10</t>
  </si>
  <si>
    <t>07.31.11</t>
  </si>
  <si>
    <t>05.25.09</t>
  </si>
  <si>
    <t>04.03.12</t>
  </si>
  <si>
    <t>07.29.11</t>
  </si>
  <si>
    <t>05.26.12</t>
  </si>
  <si>
    <t>06.04.10</t>
  </si>
  <si>
    <t>06.29.09</t>
  </si>
  <si>
    <t>09.02.12</t>
  </si>
  <si>
    <t>09.03.10</t>
  </si>
  <si>
    <t>03.13.12</t>
  </si>
  <si>
    <t>05.13.10</t>
  </si>
  <si>
    <t>07.24.08</t>
  </si>
  <si>
    <t>07.06.10</t>
  </si>
  <si>
    <t>03.30.09</t>
  </si>
  <si>
    <t>09.16.07</t>
  </si>
  <si>
    <t>04.22.08</t>
  </si>
  <si>
    <t>01.31.07</t>
  </si>
  <si>
    <t>06.05.12</t>
  </si>
  <si>
    <t>01.05.11</t>
  </si>
  <si>
    <t>04.19.08</t>
  </si>
  <si>
    <t>11.15.07</t>
  </si>
  <si>
    <t>02.04.11</t>
  </si>
  <si>
    <t>07.27.09</t>
  </si>
  <si>
    <t>05.27.10</t>
  </si>
  <si>
    <t>01.12.09</t>
  </si>
  <si>
    <t>06.06.10</t>
  </si>
  <si>
    <t>07.16.08</t>
  </si>
  <si>
    <t>07.02.12</t>
  </si>
  <si>
    <t>04.12.08</t>
  </si>
  <si>
    <t>05.09.11</t>
  </si>
  <si>
    <t>07.06.07</t>
  </si>
  <si>
    <t>03.25.09</t>
  </si>
  <si>
    <t>11.30.07</t>
  </si>
  <si>
    <t>12.30.08</t>
  </si>
  <si>
    <t>12.13.11</t>
  </si>
  <si>
    <t>06.09.11</t>
  </si>
  <si>
    <t>07.27.07</t>
  </si>
  <si>
    <t>11.04.07</t>
  </si>
  <si>
    <t>07.22.07</t>
  </si>
  <si>
    <t>11.08.10</t>
  </si>
  <si>
    <t>03.07.09</t>
  </si>
  <si>
    <t>02.08.09</t>
  </si>
  <si>
    <t>02.02.07</t>
  </si>
  <si>
    <t>02.26.10</t>
  </si>
  <si>
    <t>07.13.08</t>
  </si>
  <si>
    <t>09.03.11</t>
  </si>
  <si>
    <t>11.03.07</t>
  </si>
  <si>
    <t>05.10.09</t>
  </si>
  <si>
    <t>09.26.10</t>
  </si>
  <si>
    <t>10.16.12</t>
  </si>
  <si>
    <t>01.04.09</t>
  </si>
  <si>
    <t>03.01.08</t>
  </si>
  <si>
    <t>12.09.10</t>
  </si>
  <si>
    <t>04.03.10</t>
  </si>
  <si>
    <t>06.27.10</t>
  </si>
  <si>
    <t>12.05.09</t>
  </si>
  <si>
    <t>07.23.08</t>
  </si>
  <si>
    <t>11.23.07</t>
  </si>
  <si>
    <t>11.05.07</t>
  </si>
  <si>
    <t>09.09.08</t>
  </si>
  <si>
    <t>02.11.11</t>
  </si>
  <si>
    <t>05.03.09</t>
  </si>
  <si>
    <t>03.09.12</t>
  </si>
  <si>
    <t>09.13.09</t>
  </si>
  <si>
    <t>10.24.07</t>
  </si>
  <si>
    <t>06.01.07</t>
  </si>
  <si>
    <t>01.14.10</t>
  </si>
  <si>
    <t>03.27.07</t>
  </si>
  <si>
    <t>07.19.12</t>
  </si>
  <si>
    <t>01.26.12</t>
  </si>
  <si>
    <t>02.15.08</t>
  </si>
  <si>
    <t>06.20.09</t>
  </si>
  <si>
    <t>06.09.08</t>
  </si>
  <si>
    <t>09.21.11</t>
  </si>
  <si>
    <t>09.20.09</t>
  </si>
  <si>
    <t>05.24.08</t>
  </si>
  <si>
    <t>11.01.08</t>
  </si>
  <si>
    <t>04.11.11</t>
  </si>
  <si>
    <t>08.08.07</t>
  </si>
  <si>
    <t>09.22.11</t>
  </si>
  <si>
    <t>04.16.08</t>
  </si>
  <si>
    <t>04.23.10</t>
  </si>
  <si>
    <t>06.04.07</t>
  </si>
  <si>
    <t>09.29.12</t>
  </si>
  <si>
    <t>06.28.11</t>
  </si>
  <si>
    <t>08.25.09</t>
  </si>
  <si>
    <t>07.18.11</t>
  </si>
  <si>
    <t>01.07.11</t>
  </si>
  <si>
    <t>08.13.10</t>
  </si>
  <si>
    <t>01.07.07</t>
  </si>
  <si>
    <t>11.26.08</t>
  </si>
  <si>
    <t>03.13.09</t>
  </si>
  <si>
    <t>06.19.11</t>
  </si>
  <si>
    <t>04.05.08</t>
  </si>
  <si>
    <t>01.05.12</t>
  </si>
  <si>
    <t>10.05.12</t>
  </si>
  <si>
    <t>11.13.08</t>
  </si>
  <si>
    <t>05.30.10</t>
  </si>
  <si>
    <t>12.10.11</t>
  </si>
  <si>
    <t>02.28.09</t>
  </si>
  <si>
    <t>02.01.08</t>
  </si>
  <si>
    <t>07.26.11</t>
  </si>
  <si>
    <t>10.08.11</t>
  </si>
  <si>
    <t>12.29.10</t>
  </si>
  <si>
    <t>08.20.10</t>
  </si>
  <si>
    <t>07.15.07</t>
  </si>
  <si>
    <t>08.06.08</t>
  </si>
  <si>
    <t>09.05.10</t>
  </si>
  <si>
    <t>05.08.12</t>
  </si>
  <si>
    <t>07.26.07</t>
  </si>
  <si>
    <t>05.14.11</t>
  </si>
  <si>
    <t>11.09.09</t>
  </si>
  <si>
    <t>08.27.08</t>
  </si>
  <si>
    <t>01.12.08</t>
  </si>
  <si>
    <t>10.17.11</t>
  </si>
  <si>
    <t>10.18.11</t>
  </si>
  <si>
    <t>06.21.09</t>
  </si>
  <si>
    <t>06.22.07</t>
  </si>
  <si>
    <t>11.03.11</t>
  </si>
  <si>
    <t>01.06.07</t>
  </si>
  <si>
    <t>06.19.09</t>
  </si>
  <si>
    <t>08.29.07</t>
  </si>
  <si>
    <t>02.28.07</t>
  </si>
  <si>
    <t>03.17.08</t>
  </si>
  <si>
    <t>10.27.10</t>
  </si>
  <si>
    <t>07.12.08</t>
  </si>
  <si>
    <t>03.16.07</t>
  </si>
  <si>
    <t>04.02.11</t>
  </si>
  <si>
    <t>05.06.11</t>
  </si>
  <si>
    <t>07.10.09</t>
  </si>
  <si>
    <t>05.01.08</t>
  </si>
  <si>
    <t>11.07.11</t>
  </si>
  <si>
    <t>09.24.12</t>
  </si>
  <si>
    <t>06.21.11</t>
  </si>
  <si>
    <t>03.15.07</t>
  </si>
  <si>
    <t>07.05.11</t>
  </si>
  <si>
    <t>04.15.11</t>
  </si>
  <si>
    <t>11.15.11</t>
  </si>
  <si>
    <t>03.25.08</t>
  </si>
  <si>
    <t>11.10.11</t>
  </si>
  <si>
    <t>03.31.09</t>
  </si>
  <si>
    <t>08.22.10</t>
  </si>
  <si>
    <t>05.10.08</t>
  </si>
  <si>
    <t>04.06.12</t>
  </si>
  <si>
    <t>08.18.10</t>
  </si>
  <si>
    <t>07.27.08</t>
  </si>
  <si>
    <t>07.09.11</t>
  </si>
  <si>
    <t>01.24.08</t>
  </si>
  <si>
    <t>06.10.07</t>
  </si>
  <si>
    <t>10.31.08</t>
  </si>
  <si>
    <t>09.27.08</t>
  </si>
  <si>
    <t>07.12.12</t>
  </si>
  <si>
    <t>05.12.12</t>
  </si>
  <si>
    <t>04.25.12</t>
  </si>
  <si>
    <t>07.16.10</t>
  </si>
  <si>
    <t>02.13.08</t>
  </si>
  <si>
    <t>10.25.11</t>
  </si>
  <si>
    <t>06.23.12</t>
  </si>
  <si>
    <t>11.07.09</t>
  </si>
  <si>
    <t>03.03.07</t>
  </si>
  <si>
    <t>10.15.12</t>
  </si>
  <si>
    <t>05.29.10</t>
  </si>
  <si>
    <t>11.18.08</t>
  </si>
  <si>
    <t>02.22.08</t>
  </si>
  <si>
    <t>01.09.10</t>
  </si>
  <si>
    <t>10.19.09</t>
  </si>
  <si>
    <t>01.14.08</t>
  </si>
  <si>
    <t>01.08.08</t>
  </si>
  <si>
    <t>01.19.08</t>
  </si>
  <si>
    <t>07.29.10</t>
  </si>
  <si>
    <t>11.24.10</t>
  </si>
  <si>
    <t>08.18.08</t>
  </si>
  <si>
    <t>07.11.08</t>
  </si>
  <si>
    <t>04.17.11</t>
  </si>
  <si>
    <t>05.15.11</t>
  </si>
  <si>
    <t>08.08.11</t>
  </si>
  <si>
    <t>05.25.11</t>
  </si>
  <si>
    <t>05.10.12</t>
  </si>
  <si>
    <t>09.26.08</t>
  </si>
  <si>
    <t>04.27.07</t>
  </si>
  <si>
    <t>12.15.07</t>
  </si>
  <si>
    <t>09.17.09</t>
  </si>
  <si>
    <t>12.05.10</t>
  </si>
  <si>
    <t>05.31.09</t>
  </si>
  <si>
    <t>11.06.10</t>
  </si>
  <si>
    <t>08.05.10</t>
  </si>
  <si>
    <t>07.21.07</t>
  </si>
  <si>
    <t>05.29.12</t>
  </si>
  <si>
    <t>01.27.12</t>
  </si>
  <si>
    <t>12.16.07</t>
  </si>
  <si>
    <t>08.12.12</t>
  </si>
  <si>
    <t>11.13.07</t>
  </si>
  <si>
    <t>04.24.12</t>
  </si>
  <si>
    <t>04.10.11</t>
  </si>
  <si>
    <t>11.26.09</t>
  </si>
  <si>
    <t>10.26.08</t>
  </si>
  <si>
    <t>05.09.09</t>
  </si>
  <si>
    <t>02.25.08</t>
  </si>
  <si>
    <t>02.19.09</t>
  </si>
  <si>
    <t>10.08.09</t>
  </si>
  <si>
    <t>01.24.09</t>
  </si>
  <si>
    <t>01.05.09</t>
  </si>
  <si>
    <t>05.30.11</t>
  </si>
  <si>
    <t>06.29.07</t>
  </si>
  <si>
    <t>01.07.09</t>
  </si>
  <si>
    <t>03.10.09</t>
  </si>
  <si>
    <t>03.10.12</t>
  </si>
  <si>
    <t>11.29.11</t>
  </si>
  <si>
    <t>12.17.09</t>
  </si>
  <si>
    <t>07.10.12</t>
  </si>
  <si>
    <t>07.15.12</t>
  </si>
  <si>
    <t>07.13.09</t>
  </si>
  <si>
    <t>07.29.12</t>
  </si>
  <si>
    <t>12.28.09</t>
  </si>
  <si>
    <t>10.07.07</t>
  </si>
  <si>
    <t>09.01.09</t>
  </si>
  <si>
    <t>09.03.07</t>
  </si>
  <si>
    <t>10.09.09</t>
  </si>
  <si>
    <t>11.18.09</t>
  </si>
  <si>
    <t>07.09.12</t>
  </si>
  <si>
    <t>11.14.08</t>
  </si>
  <si>
    <t>04.03.09</t>
  </si>
  <si>
    <t>02.14.08</t>
  </si>
  <si>
    <t>03.11.08</t>
  </si>
  <si>
    <t>04.08.09</t>
  </si>
  <si>
    <t>10.01.10</t>
  </si>
  <si>
    <t>06.02.12</t>
  </si>
  <si>
    <t>07.25.07</t>
  </si>
  <si>
    <t>02.09.12</t>
  </si>
  <si>
    <t>07.25.09</t>
  </si>
  <si>
    <t>07.07.11</t>
  </si>
  <si>
    <t>12.07.10</t>
  </si>
  <si>
    <t>01.14.11</t>
  </si>
  <si>
    <t>12.17.10</t>
  </si>
  <si>
    <t>01.03.11</t>
  </si>
  <si>
    <t>09.04.07</t>
  </si>
  <si>
    <t>10.16.10</t>
  </si>
  <si>
    <t>08.16.12</t>
  </si>
  <si>
    <t>12.04.09</t>
  </si>
  <si>
    <t>04.14.10</t>
  </si>
  <si>
    <t>11.05.09</t>
  </si>
  <si>
    <t>06.10.09</t>
  </si>
  <si>
    <t>01.05.07</t>
  </si>
  <si>
    <t>12.15.10</t>
  </si>
  <si>
    <t>05.14.12</t>
  </si>
  <si>
    <t>03.18.10</t>
  </si>
  <si>
    <t>09.27.10</t>
  </si>
  <si>
    <t>04.11.10</t>
  </si>
  <si>
    <t>02.12.10</t>
  </si>
  <si>
    <t>08.04.11</t>
  </si>
  <si>
    <t>02.10.08</t>
  </si>
  <si>
    <t>06.07.10</t>
  </si>
  <si>
    <t>04.20.07</t>
  </si>
  <si>
    <t>04.05.07</t>
  </si>
  <si>
    <t>06.11.11</t>
  </si>
  <si>
    <t>01.27.11</t>
  </si>
  <si>
    <t>05.06.10</t>
  </si>
  <si>
    <t>03.28.11</t>
  </si>
  <si>
    <t>09.05.08</t>
  </si>
  <si>
    <t>06.18.10</t>
  </si>
  <si>
    <t>05.04.09</t>
  </si>
  <si>
    <t>08.15.12</t>
  </si>
  <si>
    <t>01.30.12</t>
  </si>
  <si>
    <t>03.07.10</t>
  </si>
  <si>
    <t>03.05.07</t>
  </si>
  <si>
    <t>09.28.10</t>
  </si>
  <si>
    <t>12.12.08</t>
  </si>
  <si>
    <t>03.20.09</t>
  </si>
  <si>
    <t>06.13.12</t>
  </si>
  <si>
    <t>07.14.11</t>
  </si>
  <si>
    <t>04.08.07</t>
  </si>
  <si>
    <t>06.03.08</t>
  </si>
  <si>
    <t>04.22.11</t>
  </si>
  <si>
    <t>05.21.10</t>
  </si>
  <si>
    <t>11.12.10</t>
  </si>
  <si>
    <t>06.08.09</t>
  </si>
  <si>
    <t>06.11.12</t>
  </si>
  <si>
    <t>05.25.10</t>
  </si>
  <si>
    <t>02.11.12</t>
  </si>
  <si>
    <t>04.21.07</t>
  </si>
  <si>
    <t>09.05.07</t>
  </si>
  <si>
    <t>06.20.07</t>
  </si>
  <si>
    <t>04.16.10</t>
  </si>
  <si>
    <t>08.30.11</t>
  </si>
  <si>
    <t>06.26.12</t>
  </si>
  <si>
    <t>03.12.12</t>
  </si>
  <si>
    <t>07.06.11</t>
  </si>
  <si>
    <t>02.09.10</t>
  </si>
  <si>
    <t>07.25.08</t>
  </si>
  <si>
    <t>07.18.12</t>
  </si>
  <si>
    <t>01.16.07</t>
  </si>
  <si>
    <t>06.23.07</t>
  </si>
  <si>
    <t>08.01.09</t>
  </si>
  <si>
    <t>01.15.07</t>
  </si>
  <si>
    <t>01.31.11</t>
  </si>
  <si>
    <t>07.30.11</t>
  </si>
  <si>
    <t>05.24.10</t>
  </si>
  <si>
    <t>09.18.08</t>
  </si>
  <si>
    <t>01.01.08</t>
  </si>
  <si>
    <t>07.30.09</t>
  </si>
  <si>
    <t>09.17.10</t>
  </si>
  <si>
    <t>09.22.12</t>
  </si>
  <si>
    <t>04.24.10</t>
  </si>
  <si>
    <t>08.03.10</t>
  </si>
  <si>
    <t>08.23.08</t>
  </si>
  <si>
    <t>06.25.12</t>
  </si>
  <si>
    <t>05.11.08</t>
  </si>
  <si>
    <t>05.01.09</t>
  </si>
  <si>
    <t>06.19.12</t>
  </si>
  <si>
    <t>01.23.08</t>
  </si>
  <si>
    <t>08.04.07</t>
  </si>
  <si>
    <t>02.21.09</t>
  </si>
  <si>
    <t>06.27.09</t>
  </si>
  <si>
    <t>11.09.08</t>
  </si>
  <si>
    <t>10.18.10</t>
  </si>
  <si>
    <t>11.22.10</t>
  </si>
  <si>
    <t>05.12.10</t>
  </si>
  <si>
    <t>06.20.12</t>
  </si>
  <si>
    <t>04.15.10</t>
  </si>
  <si>
    <t>11.26.07</t>
  </si>
  <si>
    <t>06.10.10</t>
  </si>
  <si>
    <t>05.01.12</t>
  </si>
  <si>
    <t>08.24.09</t>
  </si>
  <si>
    <t>09.11.09</t>
  </si>
  <si>
    <t>01.20.12</t>
  </si>
  <si>
    <t>08.21.10</t>
  </si>
  <si>
    <t>12.09.07</t>
  </si>
  <si>
    <t>08.23.12</t>
  </si>
  <si>
    <t>04.12.12</t>
  </si>
  <si>
    <t>10.31.07</t>
  </si>
  <si>
    <t>05.27.11</t>
  </si>
  <si>
    <t>10.31.11</t>
  </si>
  <si>
    <t>06.16.11</t>
  </si>
  <si>
    <t>07.30.10</t>
  </si>
  <si>
    <t>03.07.07</t>
  </si>
  <si>
    <t>05.07.07</t>
  </si>
  <si>
    <t>07.03.12</t>
  </si>
  <si>
    <t>06.21.12</t>
  </si>
  <si>
    <t>11.16.10</t>
  </si>
  <si>
    <t>09.12.07</t>
  </si>
  <si>
    <t>08.22.11</t>
  </si>
  <si>
    <t>02.29.08</t>
  </si>
  <si>
    <t>10.07.08</t>
  </si>
  <si>
    <t>05.23.10</t>
  </si>
  <si>
    <t>10.09.11</t>
  </si>
  <si>
    <t>08.31.12</t>
  </si>
  <si>
    <t>05.18.07</t>
  </si>
  <si>
    <t>04.28.10</t>
  </si>
  <si>
    <t>01.29.10</t>
  </si>
  <si>
    <t>08.24.07</t>
  </si>
  <si>
    <t>12.06.11</t>
  </si>
  <si>
    <t>12.11.08</t>
  </si>
  <si>
    <t>02.28.08</t>
  </si>
  <si>
    <t>07.16.11</t>
  </si>
  <si>
    <t>02.19.11</t>
  </si>
  <si>
    <t>03.30.11</t>
  </si>
  <si>
    <t>02.25.09</t>
  </si>
  <si>
    <t>12.21.11</t>
  </si>
  <si>
    <t>05.09.10</t>
  </si>
  <si>
    <t>07.03.08</t>
  </si>
  <si>
    <t>05.26.07</t>
  </si>
  <si>
    <t>03.21.11</t>
  </si>
  <si>
    <t>08.21.12</t>
  </si>
  <si>
    <t>12.22.08</t>
  </si>
  <si>
    <t>02.22.11</t>
  </si>
  <si>
    <t>08.21.07</t>
  </si>
  <si>
    <t>06.23.09</t>
  </si>
  <si>
    <t>02.21.10</t>
  </si>
  <si>
    <t>08.20.12</t>
  </si>
  <si>
    <t>04.06.11</t>
  </si>
  <si>
    <t>07.29.08</t>
  </si>
  <si>
    <t>04.29.07</t>
  </si>
  <si>
    <t>05.29.09</t>
  </si>
  <si>
    <t>11.21.07</t>
  </si>
  <si>
    <t>10.02.11</t>
  </si>
  <si>
    <t>08.25.08</t>
  </si>
  <si>
    <t>05.22.11</t>
  </si>
  <si>
    <t>12.28.08</t>
  </si>
  <si>
    <t>04.26.07</t>
  </si>
  <si>
    <t>06.27.12</t>
  </si>
  <si>
    <t>03.18.08</t>
  </si>
  <si>
    <t>03.02.11</t>
  </si>
  <si>
    <t>11.22.11</t>
  </si>
  <si>
    <t>10.18.09</t>
  </si>
  <si>
    <t>03.31.08</t>
  </si>
  <si>
    <t>06.08.08</t>
  </si>
  <si>
    <t>10.07.12</t>
  </si>
  <si>
    <t>06.15.09</t>
  </si>
  <si>
    <t>02.10.07</t>
  </si>
  <si>
    <t>08.22.12</t>
  </si>
  <si>
    <t>09.23.08</t>
  </si>
  <si>
    <t>01.24.10</t>
  </si>
  <si>
    <t>02.26.12</t>
  </si>
  <si>
    <t>02.20.08</t>
  </si>
  <si>
    <t>04.04.12</t>
  </si>
  <si>
    <t>07.07.09</t>
  </si>
  <si>
    <t>06.26.07</t>
  </si>
  <si>
    <t>03.19.10</t>
  </si>
  <si>
    <t>04.12.09</t>
  </si>
  <si>
    <t>06.19.10</t>
  </si>
  <si>
    <t>05.08.10</t>
  </si>
  <si>
    <t>07.26.10</t>
  </si>
  <si>
    <t>04.23.09</t>
  </si>
  <si>
    <t>12.22.07</t>
  </si>
  <si>
    <t>06.24.10</t>
  </si>
  <si>
    <t>03.28.10</t>
  </si>
  <si>
    <t>08.22.07</t>
  </si>
  <si>
    <t>01.13.11</t>
  </si>
  <si>
    <t>12.26.10</t>
  </si>
  <si>
    <t>11.28.07</t>
  </si>
  <si>
    <t>04.02.08</t>
  </si>
  <si>
    <t>10.18.07</t>
  </si>
  <si>
    <t>04.07.09</t>
  </si>
  <si>
    <t>08.14.11</t>
  </si>
  <si>
    <t>07.01.12</t>
  </si>
  <si>
    <t>03.11.09</t>
  </si>
  <si>
    <t>09.12.12</t>
  </si>
  <si>
    <t>04.28.07</t>
  </si>
  <si>
    <t>07.17.09</t>
  </si>
  <si>
    <t>06.06.07</t>
  </si>
  <si>
    <t>09.30.07</t>
  </si>
  <si>
    <t>03.07.08</t>
  </si>
  <si>
    <t>06.10.12</t>
  </si>
  <si>
    <t>08.19.08</t>
  </si>
  <si>
    <t>08.13.09</t>
  </si>
  <si>
    <t>05.23.09</t>
  </si>
  <si>
    <t>04.07.07</t>
  </si>
  <si>
    <t>11.10.10</t>
  </si>
  <si>
    <t>11.23.08</t>
  </si>
  <si>
    <t>11.23.10</t>
  </si>
  <si>
    <t>03.01.07</t>
  </si>
  <si>
    <t>01.22.07</t>
  </si>
  <si>
    <t>10.23.10</t>
  </si>
  <si>
    <t>09.09.12</t>
  </si>
  <si>
    <t>03.16.10</t>
  </si>
  <si>
    <t>12.13.07</t>
  </si>
  <si>
    <t>12.08.10</t>
  </si>
  <si>
    <t>12.04.08</t>
  </si>
  <si>
    <t>01.13.07</t>
  </si>
  <si>
    <t>05.18.12</t>
  </si>
  <si>
    <t>10.12.12</t>
  </si>
  <si>
    <t>08.27.12</t>
  </si>
  <si>
    <t>03.04.07</t>
  </si>
  <si>
    <t>08.15.11</t>
  </si>
  <si>
    <t>04.01.12</t>
  </si>
  <si>
    <t>07.30.12</t>
  </si>
  <si>
    <t>10.25.10</t>
  </si>
  <si>
    <t>01.27.07</t>
  </si>
  <si>
    <t>12.26.08</t>
  </si>
  <si>
    <t>09.19.12</t>
  </si>
  <si>
    <t>09.08.12</t>
  </si>
  <si>
    <t>10.27.11</t>
  </si>
  <si>
    <t>09.25.10</t>
  </si>
  <si>
    <t>11.05.10</t>
  </si>
  <si>
    <t>04.23.12</t>
  </si>
  <si>
    <t>11.26.10</t>
  </si>
  <si>
    <t>05.07.12</t>
  </si>
  <si>
    <t>02.04.09</t>
  </si>
  <si>
    <t>07.01.08</t>
  </si>
  <si>
    <t>06.06.09</t>
  </si>
  <si>
    <t>09.26.09</t>
  </si>
  <si>
    <t>02.24.07</t>
  </si>
  <si>
    <t>07.18.10</t>
  </si>
  <si>
    <t>07.10.11</t>
  </si>
  <si>
    <t>06.25.09</t>
  </si>
  <si>
    <t>01.29.11</t>
  </si>
  <si>
    <t>09.09.09</t>
  </si>
  <si>
    <t>09.15.10</t>
  </si>
  <si>
    <t>02.26.09</t>
  </si>
  <si>
    <t>10.12.09</t>
  </si>
  <si>
    <t>12.09.11</t>
  </si>
  <si>
    <t>06.08.12</t>
  </si>
  <si>
    <t>09.06.11</t>
  </si>
  <si>
    <t>06.21.08</t>
  </si>
  <si>
    <t>05.22.12</t>
  </si>
  <si>
    <t>06.20.10</t>
  </si>
  <si>
    <t>05.21.11</t>
  </si>
  <si>
    <t>02.11.07</t>
  </si>
  <si>
    <t>01.20.08</t>
  </si>
  <si>
    <t>03.21.12</t>
  </si>
  <si>
    <t>12.25.10</t>
  </si>
  <si>
    <t>02.10.11</t>
  </si>
  <si>
    <t>10.08.10</t>
  </si>
  <si>
    <t>02.01.12</t>
  </si>
  <si>
    <t>05.02.09</t>
  </si>
  <si>
    <t>12.06.07</t>
  </si>
  <si>
    <t>05.08.08</t>
  </si>
  <si>
    <t>03.02.12</t>
  </si>
  <si>
    <t>02.22.10</t>
  </si>
  <si>
    <t>07.02.08</t>
  </si>
  <si>
    <t>03.11.11</t>
  </si>
  <si>
    <t>08.07.09</t>
  </si>
  <si>
    <t>02.20.07</t>
  </si>
  <si>
    <t>09.30.11</t>
  </si>
  <si>
    <t>10.20.11</t>
  </si>
  <si>
    <t>10.28.08</t>
  </si>
  <si>
    <t>07.08.12</t>
  </si>
  <si>
    <t>02.04.08</t>
  </si>
  <si>
    <t>12.18.08</t>
  </si>
  <si>
    <t>11.23.11</t>
  </si>
  <si>
    <t>04.22.12</t>
  </si>
  <si>
    <t>09.08.08</t>
  </si>
  <si>
    <t>03.03.12</t>
  </si>
  <si>
    <t>11.21.08</t>
  </si>
  <si>
    <t>09.01.10</t>
  </si>
  <si>
    <t>04.23.08</t>
  </si>
  <si>
    <t>06.16.09</t>
  </si>
  <si>
    <t>03.16.08</t>
  </si>
  <si>
    <t>10.22.07</t>
  </si>
  <si>
    <t>11.05.11</t>
  </si>
  <si>
    <t>10.20.10</t>
  </si>
  <si>
    <t>06.07.12</t>
  </si>
  <si>
    <t>08.25.12</t>
  </si>
  <si>
    <t>02.09.07</t>
  </si>
  <si>
    <t>10.16.09</t>
  </si>
  <si>
    <t>02.21.11</t>
  </si>
  <si>
    <t>01.09.07</t>
  </si>
  <si>
    <t>08.07.07</t>
  </si>
  <si>
    <t>12.28.10</t>
  </si>
  <si>
    <t>02.11.09</t>
  </si>
  <si>
    <t>01.08.07</t>
  </si>
  <si>
    <t>12.28.07</t>
  </si>
  <si>
    <t>12.19.10</t>
  </si>
  <si>
    <t>08.05.07</t>
  </si>
  <si>
    <t>08.31.11</t>
  </si>
  <si>
    <t>11.06.07</t>
  </si>
  <si>
    <t>12.04.10</t>
  </si>
  <si>
    <t>10.11.08</t>
  </si>
  <si>
    <t>01.22.10</t>
  </si>
  <si>
    <t>02.27.12</t>
  </si>
  <si>
    <t>01.06.11</t>
  </si>
  <si>
    <t>05.28.11</t>
  </si>
  <si>
    <t>01.16.08</t>
  </si>
  <si>
    <t>04.18.08</t>
  </si>
  <si>
    <t>02.03.07</t>
  </si>
  <si>
    <t>05.09.12</t>
  </si>
  <si>
    <t>11.19.10</t>
  </si>
  <si>
    <t>08.16.07</t>
  </si>
  <si>
    <t>01.14.12</t>
  </si>
  <si>
    <t>12.18.07</t>
  </si>
  <si>
    <t>08.29.10</t>
  </si>
  <si>
    <t>05.26.11</t>
  </si>
  <si>
    <t>05.02.07</t>
  </si>
  <si>
    <t>04.22.07</t>
  </si>
  <si>
    <t>07.15.10</t>
  </si>
  <si>
    <t>07.19.07</t>
  </si>
  <si>
    <t>04.12.07</t>
  </si>
  <si>
    <t>07.07.10</t>
  </si>
  <si>
    <t>11.22.08</t>
  </si>
  <si>
    <t>03.07.12</t>
  </si>
  <si>
    <t>07.23.09</t>
  </si>
  <si>
    <t>09.16.11</t>
  </si>
  <si>
    <t>02.02.10</t>
  </si>
  <si>
    <t>01.16.10</t>
  </si>
  <si>
    <t>05.23.08</t>
  </si>
  <si>
    <t>01.29.09</t>
  </si>
  <si>
    <t>01.08.12</t>
  </si>
  <si>
    <t>04.10.09</t>
  </si>
  <si>
    <t>04.19.09</t>
  </si>
  <si>
    <t>06.07.09</t>
  </si>
  <si>
    <t>08.09.09</t>
  </si>
  <si>
    <t>03.18.11</t>
  </si>
  <si>
    <t>06.09.12</t>
  </si>
  <si>
    <t>11.12.08</t>
  </si>
  <si>
    <t>08.11.10</t>
  </si>
  <si>
    <t>12.01.09</t>
  </si>
  <si>
    <t>08.27.11</t>
  </si>
  <si>
    <t>05.06.09</t>
  </si>
  <si>
    <t>06.03.07</t>
  </si>
  <si>
    <t>06.01.08</t>
  </si>
  <si>
    <t>11.14.11</t>
  </si>
  <si>
    <t>09.10.12</t>
  </si>
  <si>
    <t>03.22.11</t>
  </si>
  <si>
    <t>05.07.09</t>
  </si>
  <si>
    <t>01.03.12</t>
  </si>
  <si>
    <t>05.15.10</t>
  </si>
  <si>
    <t>01.05.08</t>
  </si>
  <si>
    <t>04.09.11</t>
  </si>
  <si>
    <t>12.14.08</t>
  </si>
  <si>
    <t>08.22.08</t>
  </si>
  <si>
    <t>08.13.08</t>
  </si>
  <si>
    <t>03.21.09</t>
  </si>
  <si>
    <t>01.28.12</t>
  </si>
  <si>
    <t>02.15.10</t>
  </si>
  <si>
    <t>06.29.12</t>
  </si>
  <si>
    <t>02.01.07</t>
  </si>
  <si>
    <t>08.08.08</t>
  </si>
  <si>
    <t>07.11.11</t>
  </si>
  <si>
    <t>10.13.10</t>
  </si>
  <si>
    <t>05.16.10</t>
  </si>
  <si>
    <t>03.26.11</t>
  </si>
  <si>
    <t>02.12.07</t>
  </si>
  <si>
    <t>12.17.07</t>
  </si>
  <si>
    <t>01.30.08</t>
  </si>
  <si>
    <t>11.10.08</t>
  </si>
  <si>
    <t>09.23.11</t>
  </si>
  <si>
    <t>01.28.07</t>
  </si>
  <si>
    <t>03.26.09</t>
  </si>
  <si>
    <t>02.03.11</t>
  </si>
  <si>
    <t>10.07.10</t>
  </si>
  <si>
    <t>11.08.07</t>
  </si>
  <si>
    <t>03.16.11</t>
  </si>
  <si>
    <t>07.31.09</t>
  </si>
  <si>
    <t>06.17.11</t>
  </si>
  <si>
    <t>12.24.07</t>
  </si>
  <si>
    <t>Transaction 
ID</t>
  </si>
  <si>
    <t>Fill in [Transaction ID] column with numbers 1, 2, 3… etc.</t>
  </si>
  <si>
    <t>Create new columns for [Transaction Year], [Transaction Month], [Transaction Day], and [Transaction Weekday]</t>
  </si>
  <si>
    <t>Include an extra column which calculates sales tax</t>
  </si>
  <si>
    <t>Count the number of transactions that occurred on a Wednesday, and the number of Food transactions</t>
  </si>
  <si>
    <t>*Create an extra column which always shows the last day of the month for the [Transaction Date]</t>
  </si>
  <si>
    <t>Calculate the number of days between [Transaction Date] and [Cleared Date]</t>
  </si>
  <si>
    <t>Create a new column that combines Category and Subcategory in the format "[Category]: [Subcategory]"</t>
  </si>
  <si>
    <t>Convert [Date Bad Format] into the format "mm/dd/yy"</t>
  </si>
  <si>
    <t>Clean up "1.0 Transactions" by using Freeze Panes and minimizing white space</t>
  </si>
  <si>
    <t>Use VLOOKUP to assign month names and weekday names</t>
  </si>
  <si>
    <t>Update [Tax] column such that if [Amount] is empty, show nothing, otherwise calculate tax</t>
  </si>
  <si>
    <t>Tax Eligible (Y/N)</t>
  </si>
  <si>
    <t>Populate [Business Expense] so that if a transaction is "Transportation", "Professional Development",</t>
  </si>
  <si>
    <t>Populate [Tax Eligible] so that if a transaction is a business expense, and has an [Amount] greater</t>
  </si>
  <si>
    <t>or "Electronics", the answer is "YES", and if not the answer is "NO".</t>
  </si>
  <si>
    <t>than or equal to $400, the answer is "YES", and if not the answer is "NO".</t>
  </si>
  <si>
    <t>Enter your birthday in a blank cell and calculate your age to the nearest whole year (based on today's date)</t>
  </si>
  <si>
    <t>*Create [Smart ID] column with [Transaction Date], First 2 letters of [Category], and first 3 letters of [Payee]</t>
  </si>
  <si>
    <t>Taught by: Shir Aviv</t>
  </si>
  <si>
    <t>VLOOKUP Arguments Defined</t>
  </si>
  <si>
    <t>Excel Argument</t>
  </si>
  <si>
    <t>Hint</t>
  </si>
  <si>
    <t>lookup_value</t>
  </si>
  <si>
    <t>What value do you want to use to find other values?</t>
  </si>
  <si>
    <t>table_array</t>
  </si>
  <si>
    <t>Where is the lookup table of other values?</t>
  </si>
  <si>
    <t>col_index_num</t>
  </si>
  <si>
    <t>Which column number (relative to the lookup table) is the data you want to find located in?</t>
  </si>
  <si>
    <t>range_lookup</t>
  </si>
  <si>
    <t>Do you want an exact match (FALSE) or approximate match (TRUE)?</t>
  </si>
  <si>
    <t>Harry Shearer</t>
  </si>
  <si>
    <t>Yeardley Smith</t>
  </si>
  <si>
    <t>Nancy Cartwright</t>
  </si>
  <si>
    <t xml:space="preserve">Character Name </t>
  </si>
  <si>
    <t xml:space="preserve">Voice Actor(s) </t>
  </si>
  <si>
    <t>Original Air Date</t>
  </si>
  <si>
    <t>Liz Georges</t>
  </si>
  <si>
    <t>Character Name</t>
  </si>
  <si>
    <t>Bart Simpson</t>
  </si>
  <si>
    <t>Voice Actor</t>
  </si>
  <si>
    <t>Air Date</t>
  </si>
  <si>
    <t>Homer Simpson</t>
  </si>
  <si>
    <t>Lisa Simpson</t>
  </si>
  <si>
    <t>Maggie Simpson</t>
  </si>
  <si>
    <t>Marge Simpson</t>
  </si>
  <si>
    <t>Krusty the Clown</t>
  </si>
  <si>
    <t>Barney Gumble</t>
  </si>
  <si>
    <t>Charles Montgomery Burns</t>
  </si>
  <si>
    <t>Moe Szyslak</t>
  </si>
  <si>
    <t>Ned Flanders</t>
  </si>
  <si>
    <t>Nelson Muntz</t>
  </si>
  <si>
    <t>Ralph Wiggum</t>
  </si>
  <si>
    <t>Apu Nahasapeemapetilon</t>
  </si>
  <si>
    <t>Sideshow Bob</t>
  </si>
  <si>
    <t>Kent Brockman</t>
  </si>
  <si>
    <t>Troy McClure</t>
  </si>
  <si>
    <t>Groundskeeper Willie</t>
  </si>
  <si>
    <t>Hans Moleman</t>
  </si>
  <si>
    <t>Bumblebee Man</t>
  </si>
  <si>
    <t>Superintendent Gary Chalmers</t>
  </si>
  <si>
    <t>Disco Stu</t>
  </si>
  <si>
    <t>Dan Castellaneta</t>
  </si>
  <si>
    <t>Julie Kavner</t>
  </si>
  <si>
    <t>Hank Azaria</t>
  </si>
  <si>
    <t>Kelsey Grammer</t>
  </si>
  <si>
    <t>Phil Hartman</t>
  </si>
  <si>
    <t>Col # --&gt;</t>
  </si>
  <si>
    <t>Approximate Match?</t>
  </si>
  <si>
    <t>$A$2:$D$22</t>
  </si>
  <si>
    <t>[Character Num]</t>
  </si>
  <si>
    <t>Today's Date: 03/10/13</t>
  </si>
  <si>
    <t>Days Between</t>
  </si>
  <si>
    <t>Transaction Year</t>
  </si>
  <si>
    <t>Transaction Month</t>
  </si>
  <si>
    <t>Transaction Day</t>
  </si>
  <si>
    <t>Transaction Weekday</t>
  </si>
  <si>
    <t>Sales Tax</t>
  </si>
  <si>
    <t>Weekday</t>
  </si>
  <si>
    <t># Transactions on Wednesdays</t>
  </si>
  <si>
    <t># Transactions for Food</t>
  </si>
  <si>
    <t># Transactions</t>
  </si>
  <si>
    <t>Transaction Date 2 Months After</t>
  </si>
  <si>
    <t>Transaction Date End of Month</t>
  </si>
  <si>
    <t>Char Num</t>
  </si>
  <si>
    <t>Month Num</t>
  </si>
  <si>
    <t>Month</t>
  </si>
  <si>
    <t>JAN</t>
  </si>
  <si>
    <t>FEB</t>
  </si>
  <si>
    <t>MAR</t>
  </si>
  <si>
    <t>APR</t>
  </si>
  <si>
    <t>MAY</t>
  </si>
  <si>
    <t>JUN</t>
  </si>
  <si>
    <t>JUL</t>
  </si>
  <si>
    <t>AUG</t>
  </si>
  <si>
    <t>SEP</t>
  </si>
  <si>
    <t>OCT</t>
  </si>
  <si>
    <t>NOV</t>
  </si>
  <si>
    <t>DEC</t>
  </si>
  <si>
    <t>Weekday Num</t>
  </si>
  <si>
    <t>Sunday</t>
  </si>
  <si>
    <t>Monday</t>
  </si>
  <si>
    <t>Tuesday</t>
  </si>
  <si>
    <t>Wednesday</t>
  </si>
  <si>
    <t>Thursday</t>
  </si>
  <si>
    <t>Friday</t>
  </si>
  <si>
    <t>Saturday</t>
  </si>
  <si>
    <t>Transaction Month Num</t>
  </si>
  <si>
    <t>Transaction Weekday Num</t>
  </si>
  <si>
    <t>Category &amp; Subcategory</t>
  </si>
  <si>
    <t>Date Clean</t>
  </si>
  <si>
    <t>Smart ID</t>
  </si>
  <si>
    <t>Business Expense (Y/N)</t>
  </si>
  <si>
    <t>My Birthday</t>
  </si>
  <si>
    <t>My Age</t>
  </si>
  <si>
    <t>Nested IF Challenge Question</t>
  </si>
  <si>
    <t>10 Days Past Original Date</t>
  </si>
  <si>
    <t>Category &amp;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</si>
</sst>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m/dd/yy;@"/>
    <numFmt numFmtId="165" formatCode="mm/dd/yyyy"/>
  </numFmts>
  <fonts count="12" x14ac:knownFonts="1">
    <font>
      <sz val="11"/>
      <color theme="1"/>
      <name val="Calibri"/>
      <family val="2"/>
      <scheme val="minor"/>
    </font>
    <font>
      <b/>
      <sz val="11"/>
      <color theme="1"/>
      <name val="Calibri"/>
      <family val="2"/>
      <scheme val="minor"/>
    </font>
    <font>
      <sz val="12"/>
      <color theme="1"/>
      <name val="Calibri"/>
      <family val="2"/>
      <scheme val="minor"/>
    </font>
    <font>
      <u/>
      <sz val="14"/>
      <color theme="1"/>
      <name val="Calibri"/>
      <family val="2"/>
      <scheme val="minor"/>
    </font>
    <font>
      <sz val="10.199999999999999"/>
      <color theme="1"/>
      <name val="Calibri"/>
      <family val="2"/>
      <scheme val="minor"/>
    </font>
    <font>
      <i/>
      <sz val="10.199999999999999"/>
      <color theme="1"/>
      <name val="Calibri"/>
      <family val="2"/>
      <scheme val="minor"/>
    </font>
    <font>
      <b/>
      <u/>
      <sz val="10.199999999999999"/>
      <color theme="1"/>
      <name val="Calibri"/>
      <family val="2"/>
      <scheme val="minor"/>
    </font>
    <font>
      <b/>
      <sz val="10.199999999999999"/>
      <color theme="1"/>
      <name val="Calibri"/>
      <family val="2"/>
      <scheme val="minor"/>
    </font>
    <font>
      <b/>
      <i/>
      <u/>
      <sz val="10.199999999999999"/>
      <color theme="1"/>
      <name val="Calibri"/>
      <family val="2"/>
      <scheme val="minor"/>
    </font>
    <font>
      <u/>
      <sz val="11"/>
      <color theme="1"/>
      <name val="Calibri"/>
      <family val="2"/>
      <scheme val="minor"/>
    </font>
    <font>
      <b/>
      <sz val="11"/>
      <name val="Calibri"/>
      <family val="2"/>
      <scheme val="minor"/>
    </font>
    <font>
      <b/>
      <sz val="9"/>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13">
    <border>
      <left/>
      <right/>
      <top/>
      <bottom/>
      <diagonal/>
    </border>
    <border>
      <left style="thin">
        <color theme="0"/>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0">
    <xf numFmtId="0" fontId="0" fillId="0" borderId="0" xfId="0"/>
    <xf numFmtId="8" fontId="0" fillId="0" borderId="0" xfId="0" applyNumberFormat="1"/>
    <xf numFmtId="0" fontId="0" fillId="0" borderId="0" xfId="0" applyAlignment="1">
      <alignment horizontal="center"/>
    </xf>
    <xf numFmtId="164" fontId="0" fillId="0" borderId="0" xfId="0" applyNumberFormat="1" applyAlignment="1">
      <alignment horizontal="center"/>
    </xf>
    <xf numFmtId="0" fontId="1" fillId="0" borderId="0" xfId="0" applyFont="1"/>
    <xf numFmtId="14" fontId="0" fillId="0" borderId="0" xfId="0" applyNumberFormat="1"/>
    <xf numFmtId="0" fontId="2" fillId="0" borderId="0" xfId="0" applyFont="1"/>
    <xf numFmtId="0" fontId="3" fillId="0" borderId="0" xfId="0" applyFont="1"/>
    <xf numFmtId="18" fontId="0" fillId="0" borderId="0" xfId="0" applyNumberFormat="1"/>
    <xf numFmtId="0" fontId="0" fillId="0" borderId="0" xfId="0" applyBorder="1"/>
    <xf numFmtId="0" fontId="0" fillId="0" borderId="0" xfId="0" applyBorder="1" applyAlignment="1">
      <alignment horizontal="center"/>
    </xf>
    <xf numFmtId="0" fontId="4" fillId="0" borderId="0" xfId="0" applyFont="1"/>
    <xf numFmtId="0" fontId="5" fillId="0" borderId="0" xfId="0" applyFont="1"/>
    <xf numFmtId="0" fontId="6" fillId="0" borderId="0" xfId="0" applyFont="1"/>
    <xf numFmtId="0" fontId="4" fillId="0" borderId="0" xfId="0" applyFont="1" applyBorder="1"/>
    <xf numFmtId="0" fontId="8" fillId="0" borderId="0" xfId="0" applyFont="1"/>
    <xf numFmtId="14" fontId="4" fillId="0" borderId="0" xfId="0" applyNumberFormat="1" applyFont="1"/>
    <xf numFmtId="165" fontId="4" fillId="0" borderId="0" xfId="0" applyNumberFormat="1" applyFont="1"/>
    <xf numFmtId="18" fontId="4" fillId="0" borderId="0" xfId="0" applyNumberFormat="1" applyFont="1"/>
    <xf numFmtId="0" fontId="4" fillId="0" borderId="0" xfId="0" applyFont="1" applyAlignment="1">
      <alignment horizontal="left" vertical="top" wrapText="1"/>
    </xf>
    <xf numFmtId="0" fontId="9" fillId="0" borderId="0" xfId="0" applyFont="1"/>
    <xf numFmtId="0" fontId="0" fillId="0" borderId="0" xfId="0" applyFill="1"/>
    <xf numFmtId="0" fontId="1" fillId="0" borderId="0" xfId="0" applyFont="1" applyFill="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4" xfId="0" applyFont="1" applyBorder="1"/>
    <xf numFmtId="0" fontId="0" fillId="0" borderId="4" xfId="0" applyBorder="1" applyAlignment="1">
      <alignment horizontal="center"/>
    </xf>
    <xf numFmtId="0" fontId="0" fillId="0" borderId="0" xfId="0" applyAlignment="1">
      <alignment horizontal="center" vertical="center" wrapText="1"/>
    </xf>
    <xf numFmtId="0" fontId="0" fillId="0" borderId="6" xfId="0" applyBorder="1"/>
    <xf numFmtId="0" fontId="0" fillId="2" borderId="0" xfId="0" applyFill="1" applyBorder="1" applyAlignment="1">
      <alignment horizontal="left"/>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164" fontId="1" fillId="0" borderId="7" xfId="0" applyNumberFormat="1" applyFont="1" applyBorder="1" applyAlignment="1">
      <alignment horizontal="center" vertical="center" wrapText="1"/>
    </xf>
    <xf numFmtId="0" fontId="0" fillId="0" borderId="2" xfId="0" applyBorder="1"/>
    <xf numFmtId="164" fontId="0" fillId="0" borderId="8" xfId="0" applyNumberFormat="1" applyBorder="1"/>
    <xf numFmtId="0" fontId="0" fillId="0" borderId="9" xfId="0" applyBorder="1"/>
    <xf numFmtId="164" fontId="0" fillId="0" borderId="10" xfId="0" applyNumberFormat="1" applyBorder="1"/>
    <xf numFmtId="0" fontId="0" fillId="3" borderId="3" xfId="0" applyFill="1" applyBorder="1" applyAlignment="1">
      <alignment horizontal="center"/>
    </xf>
    <xf numFmtId="0" fontId="0" fillId="3" borderId="9" xfId="0" applyFill="1" applyBorder="1" applyAlignment="1">
      <alignment horizontal="center"/>
    </xf>
    <xf numFmtId="0" fontId="0" fillId="2" borderId="4" xfId="0" applyFill="1" applyBorder="1" applyAlignment="1">
      <alignment horizontal="center"/>
    </xf>
    <xf numFmtId="0" fontId="0" fillId="2" borderId="11" xfId="0" applyFill="1" applyBorder="1" applyAlignment="1">
      <alignment horizontal="left"/>
    </xf>
    <xf numFmtId="0" fontId="0" fillId="2" borderId="5" xfId="0" applyFill="1" applyBorder="1" applyAlignment="1">
      <alignment horizontal="center"/>
    </xf>
    <xf numFmtId="0" fontId="0" fillId="3" borderId="7" xfId="0" applyFill="1" applyBorder="1" applyAlignment="1">
      <alignment horizontal="center"/>
    </xf>
    <xf numFmtId="0" fontId="0" fillId="3" borderId="2" xfId="0" applyFill="1" applyBorder="1" applyAlignment="1">
      <alignment horizontal="center"/>
    </xf>
    <xf numFmtId="0" fontId="0" fillId="3" borderId="8" xfId="0" applyFill="1" applyBorder="1"/>
    <xf numFmtId="0" fontId="0" fillId="2" borderId="6" xfId="0" applyFill="1" applyBorder="1" applyAlignment="1">
      <alignment horizontal="left"/>
    </xf>
    <xf numFmtId="0" fontId="0" fillId="3" borderId="10" xfId="0" applyFill="1" applyBorder="1"/>
    <xf numFmtId="0" fontId="0" fillId="2" borderId="12" xfId="0" applyFill="1" applyBorder="1" applyAlignment="1">
      <alignment horizontal="left"/>
    </xf>
    <xf numFmtId="164" fontId="0" fillId="2" borderId="12" xfId="0" applyNumberFormat="1" applyFill="1" applyBorder="1" applyAlignment="1">
      <alignment horizontal="center"/>
    </xf>
    <xf numFmtId="164" fontId="0" fillId="2" borderId="11" xfId="0" applyNumberFormat="1" applyFill="1" applyBorder="1" applyAlignment="1">
      <alignment horizontal="center"/>
    </xf>
    <xf numFmtId="0" fontId="4" fillId="0" borderId="0" xfId="0" applyFont="1" applyBorder="1" applyAlignment="1">
      <alignment horizontal="center"/>
    </xf>
    <xf numFmtId="0" fontId="7" fillId="0" borderId="0" xfId="0" applyNumberFormat="1" applyFont="1" applyBorder="1" applyAlignment="1">
      <alignment horizontal="center"/>
    </xf>
    <xf numFmtId="0" fontId="10" fillId="0" borderId="0"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8" fontId="10"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18" fontId="11"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0" fillId="0" borderId="0" xfId="0" applyNumberFormat="1" applyAlignment="1">
      <alignment horizontal="center"/>
    </xf>
    <xf numFmtId="3" fontId="10" fillId="0" borderId="1" xfId="0" applyNumberFormat="1" applyFont="1" applyFill="1" applyBorder="1" applyAlignment="1">
      <alignment horizontal="center" vertical="center" wrapText="1"/>
    </xf>
    <xf numFmtId="3" fontId="0" fillId="0" borderId="0" xfId="0" applyNumberFormat="1" applyAlignment="1">
      <alignment horizontal="center"/>
    </xf>
    <xf numFmtId="8" fontId="10" fillId="0" borderId="0" xfId="0" applyNumberFormat="1" applyFont="1" applyFill="1" applyBorder="1" applyAlignment="1">
      <alignment horizontal="center" vertical="center" wrapText="1"/>
    </xf>
    <xf numFmtId="10" fontId="0" fillId="0" borderId="0" xfId="0" applyNumberFormat="1"/>
    <xf numFmtId="164" fontId="10" fillId="0" borderId="0" xfId="0" applyNumberFormat="1" applyFont="1" applyFill="1" applyBorder="1" applyAlignment="1">
      <alignment horizontal="center" vertical="center" wrapText="1"/>
    </xf>
    <xf numFmtId="8" fontId="0" fillId="0" borderId="0" xfId="0" applyNumberFormat="1" applyAlignment="1">
      <alignment horizontal="center"/>
    </xf>
    <xf numFmtId="1" fontId="0" fillId="0" borderId="0" xfId="0" applyNumberFormat="1"/>
    <xf numFmtId="0" fontId="4" fillId="0" borderId="0" xfId="0" applyFont="1" applyAlignment="1">
      <alignment horizontal="left" vertical="top"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1"/>
  <sheetViews>
    <sheetView tabSelected="1" zoomScale="125" zoomScaleNormal="125" workbookViewId="0">
      <pane xSplit="3" ySplit="1" topLeftCell="D2" activePane="bottomRight" state="frozen"/>
      <selection pane="topRight" activeCell="C1" sqref="C1"/>
      <selection pane="bottomLeft" activeCell="A2" sqref="A2"/>
      <selection pane="bottomRight" activeCell="I2" sqref="I2"/>
    </sheetView>
  </sheetViews>
  <sheetFormatPr defaultColWidth="15.7109375" defaultRowHeight="15" x14ac:dyDescent="0.25"/>
  <cols>
    <col min="1" max="1" width="11.28515625" style="2" customWidth="1"/>
    <col min="2" max="2" width="14.85546875" style="2" bestFit="1" customWidth="1"/>
    <col min="3" max="6" width="10.28515625" style="3" customWidth="1"/>
    <col min="7" max="11" width="10.28515625" style="61" customWidth="1"/>
    <col min="12" max="12" width="11.140625" style="61" customWidth="1"/>
    <col min="13" max="13" width="8.85546875" style="3" bestFit="1" customWidth="1"/>
    <col min="14" max="14" width="8.85546875" style="63" customWidth="1"/>
    <col min="15" max="15" width="9.85546875" style="8" customWidth="1"/>
    <col min="16" max="16" width="14.140625" bestFit="1" customWidth="1"/>
    <col min="17" max="17" width="20.42578125" customWidth="1"/>
    <col min="18" max="18" width="23.28515625" bestFit="1" customWidth="1"/>
    <col min="19" max="19" width="20.42578125" bestFit="1" customWidth="1"/>
    <col min="20" max="20" width="19.140625" bestFit="1" customWidth="1"/>
    <col min="21" max="21" width="8.42578125" style="1" bestFit="1" customWidth="1"/>
    <col min="22" max="22" width="22" style="1" bestFit="1" customWidth="1"/>
    <col min="23" max="23" width="9.7109375" style="1" customWidth="1"/>
    <col min="24" max="24" width="8.7109375" style="10" bestFit="1" customWidth="1"/>
    <col min="25" max="25" width="8.85546875" style="2" bestFit="1" customWidth="1"/>
    <col min="26" max="26" width="8.85546875" style="3" customWidth="1"/>
    <col min="27" max="27" width="8.85546875" style="2" customWidth="1"/>
    <col min="28" max="28" width="8.42578125" style="2" customWidth="1"/>
    <col min="29" max="29" width="20.7109375" bestFit="1" customWidth="1"/>
    <col min="31" max="31" width="28.42578125" bestFit="1" customWidth="1"/>
  </cols>
  <sheetData>
    <row r="1" spans="1:32" s="57" customFormat="1" ht="45" x14ac:dyDescent="0.25">
      <c r="A1" s="53" t="s">
        <v>861</v>
      </c>
      <c r="B1" s="53" t="s">
        <v>972</v>
      </c>
      <c r="C1" s="59" t="s">
        <v>4</v>
      </c>
      <c r="D1" s="59" t="s">
        <v>977</v>
      </c>
      <c r="E1" s="59" t="s">
        <v>943</v>
      </c>
      <c r="F1" s="59" t="s">
        <v>944</v>
      </c>
      <c r="G1" s="60" t="s">
        <v>934</v>
      </c>
      <c r="H1" s="60" t="s">
        <v>968</v>
      </c>
      <c r="I1" s="60" t="s">
        <v>935</v>
      </c>
      <c r="J1" s="60" t="s">
        <v>936</v>
      </c>
      <c r="K1" s="60" t="s">
        <v>969</v>
      </c>
      <c r="L1" s="60" t="s">
        <v>937</v>
      </c>
      <c r="M1" s="54" t="s">
        <v>5</v>
      </c>
      <c r="N1" s="62" t="s">
        <v>933</v>
      </c>
      <c r="O1" s="58" t="s">
        <v>6</v>
      </c>
      <c r="P1" s="55" t="s">
        <v>8</v>
      </c>
      <c r="Q1" s="55" t="s">
        <v>9</v>
      </c>
      <c r="R1" s="55" t="s">
        <v>970</v>
      </c>
      <c r="S1" s="55" t="s">
        <v>7</v>
      </c>
      <c r="T1" s="55" t="s">
        <v>10</v>
      </c>
      <c r="U1" s="56" t="s">
        <v>11</v>
      </c>
      <c r="V1" s="64" t="s">
        <v>978</v>
      </c>
      <c r="W1" s="64" t="s">
        <v>938</v>
      </c>
      <c r="X1" s="53" t="s">
        <v>12</v>
      </c>
      <c r="Y1" s="53" t="s">
        <v>57</v>
      </c>
      <c r="Z1" s="66" t="s">
        <v>971</v>
      </c>
      <c r="AA1" s="57" t="s">
        <v>973</v>
      </c>
      <c r="AB1" s="57" t="s">
        <v>873</v>
      </c>
      <c r="AC1" s="57" t="s">
        <v>976</v>
      </c>
    </row>
    <row r="2" spans="1:32" x14ac:dyDescent="0.25">
      <c r="A2" s="2">
        <v>1</v>
      </c>
      <c r="B2" s="3" t="str">
        <f>TEXT(C2,"yymmdd") &amp; "-" &amp; UPPER(LEFT(P2,2)) &amp; "-" &amp; UPPER(LEFT(S2,3))</f>
        <v>120904-ED-ANT</v>
      </c>
      <c r="C2" s="3">
        <v>41156</v>
      </c>
      <c r="D2" s="3">
        <f>WORKDAY(C2,10)</f>
        <v>41170</v>
      </c>
      <c r="E2" s="3">
        <f>EDATE(C2,2)</f>
        <v>41217</v>
      </c>
      <c r="F2" s="3">
        <f>EOMONTH(C2,0)</f>
        <v>41182</v>
      </c>
      <c r="G2" s="61">
        <f>YEAR(C2)</f>
        <v>2012</v>
      </c>
      <c r="H2" s="61">
        <f>MONTH(C2)</f>
        <v>9</v>
      </c>
      <c r="I2" s="61" t="str">
        <f>VLOOKUP(H2,'Lookup Values'!$C$2:$D$13,2,FALSE)</f>
        <v>SEP</v>
      </c>
      <c r="J2" s="61">
        <f>DAY(C2)</f>
        <v>4</v>
      </c>
      <c r="K2" s="61">
        <f>WEEKDAY(C2)</f>
        <v>3</v>
      </c>
      <c r="L2" s="61" t="str">
        <f>VLOOKUP(K2,'Lookup Values'!$F$2:$G$8,2,FALSE)</f>
        <v>Tuesday</v>
      </c>
      <c r="M2" s="3">
        <v>41159</v>
      </c>
      <c r="N2" s="63">
        <f t="shared" ref="N2:N65" si="0">M2-C2</f>
        <v>3</v>
      </c>
      <c r="O2" s="8">
        <v>0.92594754125034806</v>
      </c>
      <c r="P2" t="s">
        <v>24</v>
      </c>
      <c r="Q2" t="s">
        <v>25</v>
      </c>
      <c r="R2" t="str">
        <f>P2 &amp; ": " &amp; Q2</f>
        <v>Education: Tango Lessons</v>
      </c>
      <c r="S2" t="s">
        <v>23</v>
      </c>
      <c r="T2" t="s">
        <v>26</v>
      </c>
      <c r="U2" s="1">
        <v>158</v>
      </c>
      <c r="V2" s="1" t="str">
        <f>P2 &amp; ": " &amp; TEXT(U2,"$#,###.00")</f>
        <v>Education: $158.00</v>
      </c>
      <c r="W2" s="1">
        <f>IF(U2="","",ROUND(U2*'Lookup Values'!$A$2,2))</f>
        <v>14.02</v>
      </c>
      <c r="X2" s="9" t="str">
        <f>IF(P2="Income","Income","Expense")</f>
        <v>Expense</v>
      </c>
      <c r="Y2" s="2" t="s">
        <v>68</v>
      </c>
      <c r="Z2" s="3">
        <f>VALUE(SUBSTITUTE(Y2,".","/"))</f>
        <v>41156</v>
      </c>
      <c r="AA2" s="67" t="str">
        <f>IF(OR(P2="Transportation",Q2="Professional Development",Q2="Electronics"),"YES","NO")</f>
        <v>NO</v>
      </c>
      <c r="AB2" s="2" t="str">
        <f>IF(AND(AA2="YES",U2&gt;=400),"YES","NO")</f>
        <v>NO</v>
      </c>
      <c r="AC2" t="str">
        <f>IF(AND(AND(G2&gt;=2007,G2&lt;=2009),OR(S2&lt;&gt;"MTA",S2&lt;&gt;"Fandango"),OR(P2="Food",P2="Shopping",P2="Entertainment")),"Awesome Transaction",IF(AND(G2&lt;=2010,Q2&lt;&gt;"Alcohol"),"Late Transaction",IF(G2=2006,"Early Transaction","CRAP Transaction")))</f>
        <v>CRAP Transaction</v>
      </c>
    </row>
    <row r="3" spans="1:32" x14ac:dyDescent="0.25">
      <c r="A3" s="2">
        <v>2</v>
      </c>
      <c r="B3" s="3" t="str">
        <f>TEXT(C3,"yymmdd") &amp; "-" &amp; UPPER(LEFT(P3,2)) &amp; "-" &amp; UPPER(LEFT(S3,3))</f>
        <v>120429-TR-MTA</v>
      </c>
      <c r="C3" s="3">
        <v>41028</v>
      </c>
      <c r="D3" s="3">
        <f t="shared" ref="D3:D66" si="1">WORKDAY(C3,10)</f>
        <v>41040</v>
      </c>
      <c r="E3" s="3">
        <f t="shared" ref="E3:E66" si="2">EDATE(C3,2)</f>
        <v>41089</v>
      </c>
      <c r="F3" s="3">
        <f t="shared" ref="F3:F66" si="3">EOMONTH(C3,0)</f>
        <v>41029</v>
      </c>
      <c r="G3" s="61">
        <f t="shared" ref="G3:G66" si="4">YEAR(C3)</f>
        <v>2012</v>
      </c>
      <c r="H3" s="61">
        <f t="shared" ref="H3:H66" si="5">MONTH(C3)</f>
        <v>4</v>
      </c>
      <c r="I3" s="61" t="str">
        <f>VLOOKUP(H3,'Lookup Values'!$C$2:$D$13,2,FALSE)</f>
        <v>APR</v>
      </c>
      <c r="J3" s="61">
        <f t="shared" ref="J3:J66" si="6">DAY(C3)</f>
        <v>29</v>
      </c>
      <c r="K3" s="61">
        <f t="shared" ref="K3:K66" si="7">WEEKDAY(C3)</f>
        <v>1</v>
      </c>
      <c r="L3" s="61" t="str">
        <f>VLOOKUP(K3,'Lookup Values'!$F$2:$G$8,2,FALSE)</f>
        <v>Sunday</v>
      </c>
      <c r="M3" s="3">
        <v>41038</v>
      </c>
      <c r="N3" s="63">
        <f t="shared" si="0"/>
        <v>10</v>
      </c>
      <c r="O3" s="8">
        <v>0.87908817134404404</v>
      </c>
      <c r="P3" t="s">
        <v>33</v>
      </c>
      <c r="Q3" t="s">
        <v>34</v>
      </c>
      <c r="R3" t="str">
        <f t="shared" ref="R3:R66" si="8">P3 &amp; ": " &amp; Q3</f>
        <v>Transportation: Subway</v>
      </c>
      <c r="S3" t="s">
        <v>32</v>
      </c>
      <c r="T3" t="s">
        <v>26</v>
      </c>
      <c r="U3" s="1">
        <v>371</v>
      </c>
      <c r="V3" s="1" t="str">
        <f t="shared" ref="V3:V66" si="9">P3 &amp; ": " &amp; TEXT(U3,"$#,###.00")</f>
        <v>Transportation: $371.00</v>
      </c>
      <c r="W3" s="1">
        <f>IF(U3="","",ROUND(U3*'Lookup Values'!$A$2,2))</f>
        <v>32.93</v>
      </c>
      <c r="X3" s="9" t="str">
        <f t="shared" ref="X3:X66" si="10">IF(P3="Income","Income","Expense")</f>
        <v>Expense</v>
      </c>
      <c r="Y3" s="2" t="s">
        <v>69</v>
      </c>
      <c r="Z3" s="3">
        <f t="shared" ref="Z3:Z66" si="11">VALUE(SUBSTITUTE(Y3,".","/"))</f>
        <v>41028</v>
      </c>
      <c r="AA3" s="67" t="str">
        <f t="shared" ref="AA3:AA66" si="12">IF(OR(P3="Transportation",Q3="Professional Development",Q3="Electronics"),"YES","NO")</f>
        <v>YES</v>
      </c>
      <c r="AB3" s="2" t="str">
        <f t="shared" ref="AB3:AB66" si="13">IF(AND(AA3="YES",U3&gt;=400),"YES","NO")</f>
        <v>NO</v>
      </c>
      <c r="AC3" t="str">
        <f>IF(AND(AND(G3&gt;=2007,G3&lt;=2009),OR(S3&lt;&gt;"MTA",S3&lt;&gt;"Fandango"),OR(P3="Food",P3="Shopping",P3="Entertainment")),"Awesome Transaction",IF(AND(G3&lt;=2010,Q3&lt;&gt;"Alcohol"),"Late Transaction",IF(G3=2006,"Early Transaction","CRAP Transaction")))</f>
        <v>CRAP Transaction</v>
      </c>
    </row>
    <row r="4" spans="1:32" x14ac:dyDescent="0.25">
      <c r="A4" s="2">
        <v>3</v>
      </c>
      <c r="B4" s="3" t="str">
        <f>TEXT(C4,"yymmdd") &amp; "-" &amp; UPPER(LEFT(P4,2)) &amp; "-" &amp; UPPER(LEFT(S4,3))</f>
        <v>110719-IN-LEG</v>
      </c>
      <c r="C4" s="3">
        <v>40743</v>
      </c>
      <c r="D4" s="3">
        <f t="shared" si="1"/>
        <v>40757</v>
      </c>
      <c r="E4" s="3">
        <f t="shared" si="2"/>
        <v>40805</v>
      </c>
      <c r="F4" s="3">
        <f t="shared" si="3"/>
        <v>40755</v>
      </c>
      <c r="G4" s="61">
        <f t="shared" si="4"/>
        <v>2011</v>
      </c>
      <c r="H4" s="61">
        <f t="shared" si="5"/>
        <v>7</v>
      </c>
      <c r="I4" s="61" t="str">
        <f>VLOOKUP(H4,'Lookup Values'!$C$2:$D$13,2,FALSE)</f>
        <v>JUL</v>
      </c>
      <c r="J4" s="61">
        <f t="shared" si="6"/>
        <v>19</v>
      </c>
      <c r="K4" s="61">
        <f t="shared" si="7"/>
        <v>3</v>
      </c>
      <c r="L4" s="61" t="str">
        <f>VLOOKUP(K4,'Lookup Values'!$F$2:$G$8,2,FALSE)</f>
        <v>Tuesday</v>
      </c>
      <c r="M4" s="3">
        <v>40748</v>
      </c>
      <c r="N4" s="63">
        <f t="shared" si="0"/>
        <v>5</v>
      </c>
      <c r="O4" s="8">
        <v>0.69039091414022147</v>
      </c>
      <c r="P4" t="s">
        <v>61</v>
      </c>
      <c r="Q4" t="s">
        <v>63</v>
      </c>
      <c r="R4" t="str">
        <f t="shared" si="8"/>
        <v>Income: Freelance Project</v>
      </c>
      <c r="S4" t="s">
        <v>66</v>
      </c>
      <c r="T4" t="s">
        <v>29</v>
      </c>
      <c r="U4" s="1">
        <v>29</v>
      </c>
      <c r="V4" s="1" t="str">
        <f t="shared" si="9"/>
        <v>Income: $29.00</v>
      </c>
      <c r="W4" s="1">
        <f>IF(U4="","",ROUND(U4*'Lookup Values'!$A$2,2))</f>
        <v>2.57</v>
      </c>
      <c r="X4" s="9" t="str">
        <f t="shared" si="10"/>
        <v>Income</v>
      </c>
      <c r="Y4" s="2" t="s">
        <v>70</v>
      </c>
      <c r="Z4" s="3">
        <f t="shared" si="11"/>
        <v>40743</v>
      </c>
      <c r="AA4" s="67" t="str">
        <f t="shared" si="12"/>
        <v>NO</v>
      </c>
      <c r="AB4" s="2" t="str">
        <f t="shared" si="13"/>
        <v>NO</v>
      </c>
      <c r="AC4" t="str">
        <f>IF(AND(AND(G4&gt;=2007,G4&lt;=2009),OR(S4&lt;&gt;"MTA",S4&lt;&gt;"Fandango"),OR(P4="Food",P4="Shopping",P4="Entertainment")),"Awesome Transaction",IF(AND(G4&lt;=2010,Q4&lt;&gt;"Alcohol"),"Late Transaction",IF(G4=2006,"Early Transaction","CRAP Transaction")))</f>
        <v>CRAP Transaction</v>
      </c>
      <c r="AE4" t="s">
        <v>940</v>
      </c>
      <c r="AF4">
        <f>COUNTIF(K:K,4)</f>
        <v>126</v>
      </c>
    </row>
    <row r="5" spans="1:32" x14ac:dyDescent="0.25">
      <c r="A5" s="2">
        <v>4</v>
      </c>
      <c r="B5" s="3" t="str">
        <f>TEXT(C5,"yymmdd") &amp; "-" &amp; UPPER(LEFT(P5,2)) &amp; "-" &amp; UPPER(LEFT(S5,3))</f>
        <v>101227-EN-FAN</v>
      </c>
      <c r="C5" s="3">
        <v>40539</v>
      </c>
      <c r="D5" s="3">
        <f t="shared" si="1"/>
        <v>40553</v>
      </c>
      <c r="E5" s="3">
        <f t="shared" si="2"/>
        <v>40601</v>
      </c>
      <c r="F5" s="3">
        <f t="shared" si="3"/>
        <v>40543</v>
      </c>
      <c r="G5" s="61">
        <f t="shared" si="4"/>
        <v>2010</v>
      </c>
      <c r="H5" s="61">
        <f t="shared" si="5"/>
        <v>12</v>
      </c>
      <c r="I5" s="61" t="str">
        <f>VLOOKUP(H5,'Lookup Values'!$C$2:$D$13,2,FALSE)</f>
        <v>DEC</v>
      </c>
      <c r="J5" s="61">
        <f t="shared" si="6"/>
        <v>27</v>
      </c>
      <c r="K5" s="61">
        <f t="shared" si="7"/>
        <v>2</v>
      </c>
      <c r="L5" s="61" t="str">
        <f>VLOOKUP(K5,'Lookup Values'!$F$2:$G$8,2,FALSE)</f>
        <v>Monday</v>
      </c>
      <c r="M5" s="3">
        <v>40545</v>
      </c>
      <c r="N5" s="63">
        <f t="shared" si="0"/>
        <v>6</v>
      </c>
      <c r="O5" s="8">
        <v>0.71664423512814357</v>
      </c>
      <c r="P5" t="s">
        <v>14</v>
      </c>
      <c r="Q5" t="s">
        <v>28</v>
      </c>
      <c r="R5" t="str">
        <f t="shared" si="8"/>
        <v>Entertainment: Movies</v>
      </c>
      <c r="S5" t="s">
        <v>27</v>
      </c>
      <c r="T5" t="s">
        <v>29</v>
      </c>
      <c r="U5" s="1">
        <v>417</v>
      </c>
      <c r="V5" s="1" t="str">
        <f t="shared" si="9"/>
        <v>Entertainment: $417.00</v>
      </c>
      <c r="W5" s="1">
        <f>IF(U5="","",ROUND(U5*'Lookup Values'!$A$2,2))</f>
        <v>37.01</v>
      </c>
      <c r="X5" s="9" t="str">
        <f t="shared" si="10"/>
        <v>Expense</v>
      </c>
      <c r="Y5" s="2" t="s">
        <v>71</v>
      </c>
      <c r="Z5" s="3">
        <f t="shared" si="11"/>
        <v>40539</v>
      </c>
      <c r="AA5" s="67" t="str">
        <f t="shared" si="12"/>
        <v>NO</v>
      </c>
      <c r="AB5" s="2" t="str">
        <f t="shared" si="13"/>
        <v>NO</v>
      </c>
      <c r="AC5" t="str">
        <f>IF(AND(AND(G5&gt;=2007,G5&lt;=2009),OR(S5&lt;&gt;"MTA",S5&lt;&gt;"Fandango"),OR(P5="Food",P5="Shopping",P5="Entertainment")),"Awesome Transaction",IF(AND(G5&lt;=2010,Q5&lt;&gt;"Alcohol"),"Late Transaction",IF(G5=2006,"Early Transaction","CRAP Transaction")))</f>
        <v>Late Transaction</v>
      </c>
      <c r="AE5" t="s">
        <v>941</v>
      </c>
      <c r="AF5">
        <f>COUNTIF(P:P,"Food")</f>
        <v>186</v>
      </c>
    </row>
    <row r="6" spans="1:32" x14ac:dyDescent="0.25">
      <c r="A6" s="2">
        <v>5</v>
      </c>
      <c r="B6" s="3" t="str">
        <f>TEXT(C6,"yymmdd") &amp; "-" &amp; UPPER(LEFT(P6,2)) &amp; "-" &amp; UPPER(LEFT(S6,3))</f>
        <v>080326-FO-CIT</v>
      </c>
      <c r="C6" s="3">
        <v>39533</v>
      </c>
      <c r="D6" s="3">
        <f t="shared" si="1"/>
        <v>39547</v>
      </c>
      <c r="E6" s="3">
        <f t="shared" si="2"/>
        <v>39594</v>
      </c>
      <c r="F6" s="3">
        <f t="shared" si="3"/>
        <v>39538</v>
      </c>
      <c r="G6" s="61">
        <f t="shared" si="4"/>
        <v>2008</v>
      </c>
      <c r="H6" s="61">
        <f t="shared" si="5"/>
        <v>3</v>
      </c>
      <c r="I6" s="61" t="str">
        <f>VLOOKUP(H6,'Lookup Values'!$C$2:$D$13,2,FALSE)</f>
        <v>MAR</v>
      </c>
      <c r="J6" s="61">
        <f t="shared" si="6"/>
        <v>26</v>
      </c>
      <c r="K6" s="61">
        <f t="shared" si="7"/>
        <v>4</v>
      </c>
      <c r="L6" s="61" t="str">
        <f>VLOOKUP(K6,'Lookup Values'!$F$2:$G$8,2,FALSE)</f>
        <v>Wednesday</v>
      </c>
      <c r="M6" s="3">
        <v>39534</v>
      </c>
      <c r="N6" s="63">
        <f t="shared" si="0"/>
        <v>1</v>
      </c>
      <c r="O6" s="8">
        <v>0.60335068224675492</v>
      </c>
      <c r="P6" t="s">
        <v>18</v>
      </c>
      <c r="Q6" t="s">
        <v>43</v>
      </c>
      <c r="R6" t="str">
        <f t="shared" si="8"/>
        <v>Food: Coffee</v>
      </c>
      <c r="S6" t="s">
        <v>42</v>
      </c>
      <c r="T6" t="s">
        <v>29</v>
      </c>
      <c r="U6" s="1">
        <v>311</v>
      </c>
      <c r="V6" s="1" t="str">
        <f t="shared" si="9"/>
        <v>Food: $311.00</v>
      </c>
      <c r="W6" s="1">
        <f>IF(U6="","",ROUND(U6*'Lookup Values'!$A$2,2))</f>
        <v>27.6</v>
      </c>
      <c r="X6" s="9" t="str">
        <f t="shared" si="10"/>
        <v>Expense</v>
      </c>
      <c r="Y6" s="2" t="s">
        <v>72</v>
      </c>
      <c r="Z6" s="3">
        <f t="shared" si="11"/>
        <v>39533</v>
      </c>
      <c r="AA6" s="67" t="str">
        <f t="shared" si="12"/>
        <v>NO</v>
      </c>
      <c r="AB6" s="2" t="str">
        <f t="shared" si="13"/>
        <v>NO</v>
      </c>
      <c r="AC6" t="str">
        <f>IF(AND(AND(G6&gt;=2007,G6&lt;=2009),OR(S6&lt;&gt;"MTA",S6&lt;&gt;"Fandango"),OR(P6="Food",P6="Shopping",P6="Entertainment")),"Awesome Transaction",IF(AND(G6&lt;=2010,Q6&lt;&gt;"Alcohol"),"Late Transaction",IF(G6=2006,"Early Transaction","CRAP Transaction")))</f>
        <v>Awesome Transaction</v>
      </c>
    </row>
    <row r="7" spans="1:32" x14ac:dyDescent="0.25">
      <c r="A7" s="2">
        <v>6</v>
      </c>
      <c r="B7" s="3" t="str">
        <f>TEXT(C7,"yymmdd") &amp; "-" &amp; UPPER(LEFT(P7,2)) &amp; "-" &amp; UPPER(LEFT(S7,3))</f>
        <v>110207-IN-AUN</v>
      </c>
      <c r="C7" s="3">
        <v>40581</v>
      </c>
      <c r="D7" s="3">
        <f t="shared" si="1"/>
        <v>40595</v>
      </c>
      <c r="E7" s="3">
        <f t="shared" si="2"/>
        <v>40640</v>
      </c>
      <c r="F7" s="3">
        <f t="shared" si="3"/>
        <v>40602</v>
      </c>
      <c r="G7" s="61">
        <f t="shared" si="4"/>
        <v>2011</v>
      </c>
      <c r="H7" s="61">
        <f t="shared" si="5"/>
        <v>2</v>
      </c>
      <c r="I7" s="61" t="str">
        <f>VLOOKUP(H7,'Lookup Values'!$C$2:$D$13,2,FALSE)</f>
        <v>FEB</v>
      </c>
      <c r="J7" s="61">
        <f t="shared" si="6"/>
        <v>7</v>
      </c>
      <c r="K7" s="61">
        <f t="shared" si="7"/>
        <v>2</v>
      </c>
      <c r="L7" s="61" t="str">
        <f>VLOOKUP(K7,'Lookup Values'!$F$2:$G$8,2,FALSE)</f>
        <v>Monday</v>
      </c>
      <c r="M7" s="3">
        <v>40585</v>
      </c>
      <c r="N7" s="63">
        <f t="shared" si="0"/>
        <v>4</v>
      </c>
      <c r="O7" s="8">
        <v>0.17299560406659731</v>
      </c>
      <c r="P7" t="s">
        <v>61</v>
      </c>
      <c r="Q7" t="s">
        <v>64</v>
      </c>
      <c r="R7" t="str">
        <f t="shared" si="8"/>
        <v>Income: Gift Received</v>
      </c>
      <c r="S7" t="s">
        <v>67</v>
      </c>
      <c r="T7" t="s">
        <v>26</v>
      </c>
      <c r="U7" s="1">
        <v>22</v>
      </c>
      <c r="V7" s="1" t="str">
        <f t="shared" si="9"/>
        <v>Income: $22.00</v>
      </c>
      <c r="W7" s="1">
        <f>IF(U7="","",ROUND(U7*'Lookup Values'!$A$2,2))</f>
        <v>1.95</v>
      </c>
      <c r="X7" s="9" t="str">
        <f t="shared" si="10"/>
        <v>Income</v>
      </c>
      <c r="Y7" s="2" t="s">
        <v>73</v>
      </c>
      <c r="Z7" s="3">
        <f t="shared" si="11"/>
        <v>40581</v>
      </c>
      <c r="AA7" s="67" t="str">
        <f t="shared" si="12"/>
        <v>NO</v>
      </c>
      <c r="AB7" s="2" t="str">
        <f t="shared" si="13"/>
        <v>NO</v>
      </c>
      <c r="AC7" t="str">
        <f>IF(AND(AND(G7&gt;=2007,G7&lt;=2009),OR(S7&lt;&gt;"MTA",S7&lt;&gt;"Fandango"),OR(P7="Food",P7="Shopping",P7="Entertainment")),"Awesome Transaction",IF(AND(G7&lt;=2010,Q7&lt;&gt;"Alcohol"),"Late Transaction",IF(G7=2006,"Early Transaction","CRAP Transaction")))</f>
        <v>CRAP Transaction</v>
      </c>
      <c r="AE7" t="s">
        <v>942</v>
      </c>
      <c r="AF7">
        <f>COUNTIF(K:K,AF8)</f>
        <v>134</v>
      </c>
    </row>
    <row r="8" spans="1:32" x14ac:dyDescent="0.25">
      <c r="A8" s="2">
        <v>7</v>
      </c>
      <c r="B8" s="3" t="str">
        <f>TEXT(C8,"yymmdd") &amp; "-" &amp; UPPER(LEFT(P8,2)) &amp; "-" &amp; UPPER(LEFT(S8,3))</f>
        <v>090315-SH-EXP</v>
      </c>
      <c r="C8" s="3">
        <v>39887</v>
      </c>
      <c r="D8" s="3">
        <f t="shared" si="1"/>
        <v>39899</v>
      </c>
      <c r="E8" s="3">
        <f t="shared" si="2"/>
        <v>39948</v>
      </c>
      <c r="F8" s="3">
        <f t="shared" si="3"/>
        <v>39903</v>
      </c>
      <c r="G8" s="61">
        <f t="shared" si="4"/>
        <v>2009</v>
      </c>
      <c r="H8" s="61">
        <f t="shared" si="5"/>
        <v>3</v>
      </c>
      <c r="I8" s="61" t="str">
        <f>VLOOKUP(H8,'Lookup Values'!$C$2:$D$13,2,FALSE)</f>
        <v>MAR</v>
      </c>
      <c r="J8" s="61">
        <f t="shared" si="6"/>
        <v>15</v>
      </c>
      <c r="K8" s="61">
        <f t="shared" si="7"/>
        <v>1</v>
      </c>
      <c r="L8" s="61" t="str">
        <f>VLOOKUP(K8,'Lookup Values'!$F$2:$G$8,2,FALSE)</f>
        <v>Sunday</v>
      </c>
      <c r="M8" s="3">
        <v>39894</v>
      </c>
      <c r="N8" s="63">
        <f t="shared" si="0"/>
        <v>7</v>
      </c>
      <c r="O8" s="8">
        <v>0.54864835900493025</v>
      </c>
      <c r="P8" t="s">
        <v>21</v>
      </c>
      <c r="Q8" t="s">
        <v>41</v>
      </c>
      <c r="R8" t="str">
        <f t="shared" si="8"/>
        <v>Shopping: Clothing</v>
      </c>
      <c r="S8" t="s">
        <v>40</v>
      </c>
      <c r="T8" t="s">
        <v>29</v>
      </c>
      <c r="U8" s="1">
        <v>376</v>
      </c>
      <c r="V8" s="1" t="str">
        <f t="shared" si="9"/>
        <v>Shopping: $376.00</v>
      </c>
      <c r="W8" s="1">
        <f>IF(U8="","",ROUND(U8*'Lookup Values'!$A$2,2))</f>
        <v>33.369999999999997</v>
      </c>
      <c r="X8" s="9" t="str">
        <f t="shared" si="10"/>
        <v>Expense</v>
      </c>
      <c r="Y8" s="2" t="s">
        <v>74</v>
      </c>
      <c r="Z8" s="3">
        <f t="shared" si="11"/>
        <v>39887</v>
      </c>
      <c r="AA8" s="67" t="str">
        <f t="shared" si="12"/>
        <v>NO</v>
      </c>
      <c r="AB8" s="2" t="str">
        <f t="shared" si="13"/>
        <v>NO</v>
      </c>
      <c r="AC8" t="str">
        <f>IF(AND(AND(G8&gt;=2007,G8&lt;=2009),OR(S8&lt;&gt;"MTA",S8&lt;&gt;"Fandango"),OR(P8="Food",P8="Shopping",P8="Entertainment")),"Awesome Transaction",IF(AND(G8&lt;=2010,Q8&lt;&gt;"Alcohol"),"Late Transaction",IF(G8=2006,"Early Transaction","CRAP Transaction")))</f>
        <v>Awesome Transaction</v>
      </c>
      <c r="AE8" t="s">
        <v>939</v>
      </c>
      <c r="AF8">
        <v>5</v>
      </c>
    </row>
    <row r="9" spans="1:32" x14ac:dyDescent="0.25">
      <c r="A9" s="2">
        <v>8</v>
      </c>
      <c r="B9" s="3" t="str">
        <f>TEXT(C9,"yymmdd") &amp; "-" &amp; UPPER(LEFT(P9,2)) &amp; "-" &amp; UPPER(LEFT(S9,3))</f>
        <v>120323-FO-CIT</v>
      </c>
      <c r="C9" s="3">
        <v>40991</v>
      </c>
      <c r="D9" s="3">
        <f t="shared" si="1"/>
        <v>41005</v>
      </c>
      <c r="E9" s="3">
        <f t="shared" si="2"/>
        <v>41052</v>
      </c>
      <c r="F9" s="3">
        <f t="shared" si="3"/>
        <v>40999</v>
      </c>
      <c r="G9" s="61">
        <f t="shared" si="4"/>
        <v>2012</v>
      </c>
      <c r="H9" s="61">
        <f t="shared" si="5"/>
        <v>3</v>
      </c>
      <c r="I9" s="61" t="str">
        <f>VLOOKUP(H9,'Lookup Values'!$C$2:$D$13,2,FALSE)</f>
        <v>MAR</v>
      </c>
      <c r="J9" s="61">
        <f t="shared" si="6"/>
        <v>23</v>
      </c>
      <c r="K9" s="61">
        <f t="shared" si="7"/>
        <v>6</v>
      </c>
      <c r="L9" s="61" t="str">
        <f>VLOOKUP(K9,'Lookup Values'!$F$2:$G$8,2,FALSE)</f>
        <v>Friday</v>
      </c>
      <c r="M9" s="3">
        <v>41001</v>
      </c>
      <c r="N9" s="63">
        <f t="shared" si="0"/>
        <v>10</v>
      </c>
      <c r="O9" s="8">
        <v>0.8644612110285943</v>
      </c>
      <c r="P9" t="s">
        <v>18</v>
      </c>
      <c r="Q9" t="s">
        <v>43</v>
      </c>
      <c r="R9" t="str">
        <f t="shared" si="8"/>
        <v>Food: Coffee</v>
      </c>
      <c r="S9" t="s">
        <v>42</v>
      </c>
      <c r="T9" t="s">
        <v>26</v>
      </c>
      <c r="U9" s="1">
        <v>80</v>
      </c>
      <c r="V9" s="1" t="str">
        <f t="shared" si="9"/>
        <v>Food: $80.00</v>
      </c>
      <c r="W9" s="1">
        <f>IF(U9="","",ROUND(U9*'Lookup Values'!$A$2,2))</f>
        <v>7.1</v>
      </c>
      <c r="X9" s="9" t="str">
        <f t="shared" si="10"/>
        <v>Expense</v>
      </c>
      <c r="Y9" s="2" t="s">
        <v>75</v>
      </c>
      <c r="Z9" s="3">
        <f t="shared" si="11"/>
        <v>40991</v>
      </c>
      <c r="AA9" s="67" t="str">
        <f t="shared" si="12"/>
        <v>NO</v>
      </c>
      <c r="AB9" s="2" t="str">
        <f t="shared" si="13"/>
        <v>NO</v>
      </c>
      <c r="AC9" t="str">
        <f>IF(AND(AND(G9&gt;=2007,G9&lt;=2009),OR(S9&lt;&gt;"MTA",S9&lt;&gt;"Fandango"),OR(P9="Food",P9="Shopping",P9="Entertainment")),"Awesome Transaction",IF(AND(G9&lt;=2010,Q9&lt;&gt;"Alcohol"),"Late Transaction",IF(G9=2006,"Early Transaction","CRAP Transaction")))</f>
        <v>CRAP Transaction</v>
      </c>
    </row>
    <row r="10" spans="1:32" x14ac:dyDescent="0.25">
      <c r="A10" s="2">
        <v>9</v>
      </c>
      <c r="B10" s="3" t="str">
        <f>TEXT(C10,"yymmdd") &amp; "-" &amp; UPPER(LEFT(P10,2)) &amp; "-" &amp; UPPER(LEFT(S10,3))</f>
        <v>080627-IN-EZE</v>
      </c>
      <c r="C10" s="3">
        <v>39626</v>
      </c>
      <c r="D10" s="3">
        <f t="shared" si="1"/>
        <v>39640</v>
      </c>
      <c r="E10" s="3">
        <f t="shared" si="2"/>
        <v>39687</v>
      </c>
      <c r="F10" s="3">
        <f t="shared" si="3"/>
        <v>39629</v>
      </c>
      <c r="G10" s="61">
        <f t="shared" si="4"/>
        <v>2008</v>
      </c>
      <c r="H10" s="61">
        <f t="shared" si="5"/>
        <v>6</v>
      </c>
      <c r="I10" s="61" t="str">
        <f>VLOOKUP(H10,'Lookup Values'!$C$2:$D$13,2,FALSE)</f>
        <v>JUN</v>
      </c>
      <c r="J10" s="61">
        <f t="shared" si="6"/>
        <v>27</v>
      </c>
      <c r="K10" s="61">
        <f t="shared" si="7"/>
        <v>6</v>
      </c>
      <c r="L10" s="61" t="str">
        <f>VLOOKUP(K10,'Lookup Values'!$F$2:$G$8,2,FALSE)</f>
        <v>Friday</v>
      </c>
      <c r="M10" s="3">
        <v>39636</v>
      </c>
      <c r="N10" s="63">
        <f t="shared" si="0"/>
        <v>10</v>
      </c>
      <c r="O10" s="8">
        <v>0.81846859161089036</v>
      </c>
      <c r="P10" t="s">
        <v>61</v>
      </c>
      <c r="Q10" t="s">
        <v>62</v>
      </c>
      <c r="R10" t="str">
        <f t="shared" si="8"/>
        <v>Income: Salary</v>
      </c>
      <c r="S10" t="s">
        <v>65</v>
      </c>
      <c r="T10" t="s">
        <v>29</v>
      </c>
      <c r="U10" s="1">
        <v>32</v>
      </c>
      <c r="V10" s="1" t="str">
        <f t="shared" si="9"/>
        <v>Income: $32.00</v>
      </c>
      <c r="W10" s="1">
        <f>IF(U10="","",ROUND(U10*'Lookup Values'!$A$2,2))</f>
        <v>2.84</v>
      </c>
      <c r="X10" s="9" t="str">
        <f t="shared" si="10"/>
        <v>Income</v>
      </c>
      <c r="Y10" s="2" t="s">
        <v>76</v>
      </c>
      <c r="Z10" s="3">
        <f t="shared" si="11"/>
        <v>39626</v>
      </c>
      <c r="AA10" s="67" t="str">
        <f t="shared" si="12"/>
        <v>NO</v>
      </c>
      <c r="AB10" s="2" t="str">
        <f t="shared" si="13"/>
        <v>NO</v>
      </c>
      <c r="AC10" t="str">
        <f>IF(AND(AND(G10&gt;=2007,G10&lt;=2009),OR(S10&lt;&gt;"MTA",S10&lt;&gt;"Fandango"),OR(P10="Food",P10="Shopping",P10="Entertainment")),"Awesome Transaction",IF(AND(G10&lt;=2010,Q10&lt;&gt;"Alcohol"),"Late Transaction",IF(G10=2006,"Early Transaction","CRAP Transaction")))</f>
        <v>Late Transaction</v>
      </c>
      <c r="AE10" t="s">
        <v>942</v>
      </c>
      <c r="AF10">
        <f>COUNTIF(P:P,AE11)</f>
        <v>121</v>
      </c>
    </row>
    <row r="11" spans="1:32" x14ac:dyDescent="0.25">
      <c r="A11" s="2">
        <v>10</v>
      </c>
      <c r="B11" s="3" t="str">
        <f>TEXT(C11,"yymmdd") &amp; "-" &amp; UPPER(LEFT(P11,2)) &amp; "-" &amp; UPPER(LEFT(S11,3))</f>
        <v>080625-SH-AMA</v>
      </c>
      <c r="C11" s="3">
        <v>39624</v>
      </c>
      <c r="D11" s="3">
        <f t="shared" si="1"/>
        <v>39638</v>
      </c>
      <c r="E11" s="3">
        <f t="shared" si="2"/>
        <v>39685</v>
      </c>
      <c r="F11" s="3">
        <f t="shared" si="3"/>
        <v>39629</v>
      </c>
      <c r="G11" s="61">
        <f t="shared" si="4"/>
        <v>2008</v>
      </c>
      <c r="H11" s="61">
        <f t="shared" si="5"/>
        <v>6</v>
      </c>
      <c r="I11" s="61" t="str">
        <f>VLOOKUP(H11,'Lookup Values'!$C$2:$D$13,2,FALSE)</f>
        <v>JUN</v>
      </c>
      <c r="J11" s="61">
        <f t="shared" si="6"/>
        <v>25</v>
      </c>
      <c r="K11" s="61">
        <f t="shared" si="7"/>
        <v>4</v>
      </c>
      <c r="L11" s="61" t="str">
        <f>VLOOKUP(K11,'Lookup Values'!$F$2:$G$8,2,FALSE)</f>
        <v>Wednesday</v>
      </c>
      <c r="M11" s="3">
        <v>39626</v>
      </c>
      <c r="N11" s="63">
        <f t="shared" si="0"/>
        <v>2</v>
      </c>
      <c r="O11" s="8">
        <v>0.21585443765141643</v>
      </c>
      <c r="P11" t="s">
        <v>21</v>
      </c>
      <c r="Q11" t="s">
        <v>22</v>
      </c>
      <c r="R11" t="str">
        <f t="shared" si="8"/>
        <v>Shopping: Electronics</v>
      </c>
      <c r="S11" t="s">
        <v>20</v>
      </c>
      <c r="T11" t="s">
        <v>29</v>
      </c>
      <c r="U11" s="1">
        <v>344</v>
      </c>
      <c r="V11" s="1" t="str">
        <f t="shared" si="9"/>
        <v>Shopping: $344.00</v>
      </c>
      <c r="W11" s="1">
        <f>IF(U11="","",ROUND(U11*'Lookup Values'!$A$2,2))</f>
        <v>30.53</v>
      </c>
      <c r="X11" s="9" t="str">
        <f t="shared" si="10"/>
        <v>Expense</v>
      </c>
      <c r="Y11" s="2" t="s">
        <v>77</v>
      </c>
      <c r="Z11" s="3">
        <f t="shared" si="11"/>
        <v>39624</v>
      </c>
      <c r="AA11" s="67" t="str">
        <f t="shared" si="12"/>
        <v>YES</v>
      </c>
      <c r="AB11" s="2" t="str">
        <f t="shared" si="13"/>
        <v>NO</v>
      </c>
      <c r="AC11" t="str">
        <f>IF(AND(AND(G11&gt;=2007,G11&lt;=2009),OR(S11&lt;&gt;"MTA",S11&lt;&gt;"Fandango"),OR(P11="Food",P11="Shopping",P11="Entertainment")),"Awesome Transaction",IF(AND(G11&lt;=2010,Q11&lt;&gt;"Alcohol"),"Late Transaction",IF(G11=2006,"Early Transaction","CRAP Transaction")))</f>
        <v>Awesome Transaction</v>
      </c>
      <c r="AE11" t="s">
        <v>21</v>
      </c>
    </row>
    <row r="12" spans="1:32" x14ac:dyDescent="0.25">
      <c r="A12" s="2">
        <v>11</v>
      </c>
      <c r="B12" s="3" t="str">
        <f>TEXT(C12,"yymmdd") &amp; "-" &amp; UPPER(LEFT(P12,2)) &amp; "-" &amp; UPPER(LEFT(S12,3))</f>
        <v>070130-BI-CON</v>
      </c>
      <c r="C12" s="3">
        <v>39112</v>
      </c>
      <c r="D12" s="3">
        <f t="shared" si="1"/>
        <v>39126</v>
      </c>
      <c r="E12" s="3">
        <f t="shared" si="2"/>
        <v>39171</v>
      </c>
      <c r="F12" s="3">
        <f t="shared" si="3"/>
        <v>39113</v>
      </c>
      <c r="G12" s="61">
        <f t="shared" si="4"/>
        <v>2007</v>
      </c>
      <c r="H12" s="61">
        <f t="shared" si="5"/>
        <v>1</v>
      </c>
      <c r="I12" s="61" t="str">
        <f>VLOOKUP(H12,'Lookup Values'!$C$2:$D$13,2,FALSE)</f>
        <v>JAN</v>
      </c>
      <c r="J12" s="61">
        <f t="shared" si="6"/>
        <v>30</v>
      </c>
      <c r="K12" s="61">
        <f t="shared" si="7"/>
        <v>3</v>
      </c>
      <c r="L12" s="61" t="str">
        <f>VLOOKUP(K12,'Lookup Values'!$F$2:$G$8,2,FALSE)</f>
        <v>Tuesday</v>
      </c>
      <c r="M12" s="3">
        <v>39116</v>
      </c>
      <c r="N12" s="63">
        <f t="shared" si="0"/>
        <v>4</v>
      </c>
      <c r="O12" s="8">
        <v>0.18646857591094712</v>
      </c>
      <c r="P12" t="s">
        <v>48</v>
      </c>
      <c r="Q12" t="s">
        <v>49</v>
      </c>
      <c r="R12" t="str">
        <f t="shared" si="8"/>
        <v>Bills: Utilities</v>
      </c>
      <c r="S12" t="s">
        <v>47</v>
      </c>
      <c r="T12" t="s">
        <v>26</v>
      </c>
      <c r="U12" s="1">
        <v>222</v>
      </c>
      <c r="V12" s="1" t="str">
        <f t="shared" si="9"/>
        <v>Bills: $222.00</v>
      </c>
      <c r="W12" s="1">
        <f>IF(U12="","",ROUND(U12*'Lookup Values'!$A$2,2))</f>
        <v>19.7</v>
      </c>
      <c r="X12" s="9" t="str">
        <f t="shared" si="10"/>
        <v>Expense</v>
      </c>
      <c r="Y12" s="2" t="s">
        <v>78</v>
      </c>
      <c r="Z12" s="3">
        <f t="shared" si="11"/>
        <v>39112</v>
      </c>
      <c r="AA12" s="67" t="str">
        <f t="shared" si="12"/>
        <v>NO</v>
      </c>
      <c r="AB12" s="2" t="str">
        <f t="shared" si="13"/>
        <v>NO</v>
      </c>
      <c r="AC12" t="str">
        <f>IF(AND(AND(G12&gt;=2007,G12&lt;=2009),OR(S12&lt;&gt;"MTA",S12&lt;&gt;"Fandango"),OR(P12="Food",P12="Shopping",P12="Entertainment")),"Awesome Transaction",IF(AND(G12&lt;=2010,Q12&lt;&gt;"Alcohol"),"Late Transaction",IF(G12=2006,"Early Transaction","CRAP Transaction")))</f>
        <v>Late Transaction</v>
      </c>
    </row>
    <row r="13" spans="1:32" x14ac:dyDescent="0.25">
      <c r="A13" s="2">
        <v>12</v>
      </c>
      <c r="B13" s="3" t="str">
        <f>TEXT(C13,"yymmdd") &amp; "-" &amp; UPPER(LEFT(P13,2)) &amp; "-" &amp; UPPER(LEFT(S13,3))</f>
        <v>111021-FO-BAN</v>
      </c>
      <c r="C13" s="3">
        <v>40837</v>
      </c>
      <c r="D13" s="3">
        <f t="shared" si="1"/>
        <v>40851</v>
      </c>
      <c r="E13" s="3">
        <f t="shared" si="2"/>
        <v>40898</v>
      </c>
      <c r="F13" s="3">
        <f t="shared" si="3"/>
        <v>40847</v>
      </c>
      <c r="G13" s="61">
        <f t="shared" si="4"/>
        <v>2011</v>
      </c>
      <c r="H13" s="61">
        <f t="shared" si="5"/>
        <v>10</v>
      </c>
      <c r="I13" s="61" t="str">
        <f>VLOOKUP(H13,'Lookup Values'!$C$2:$D$13,2,FALSE)</f>
        <v>OCT</v>
      </c>
      <c r="J13" s="61">
        <f t="shared" si="6"/>
        <v>21</v>
      </c>
      <c r="K13" s="61">
        <f t="shared" si="7"/>
        <v>6</v>
      </c>
      <c r="L13" s="61" t="str">
        <f>VLOOKUP(K13,'Lookup Values'!$F$2:$G$8,2,FALSE)</f>
        <v>Friday</v>
      </c>
      <c r="M13" s="3">
        <v>40844</v>
      </c>
      <c r="N13" s="63">
        <f t="shared" si="0"/>
        <v>7</v>
      </c>
      <c r="O13" s="8">
        <v>0.84589776823845442</v>
      </c>
      <c r="P13" t="s">
        <v>18</v>
      </c>
      <c r="Q13" t="s">
        <v>19</v>
      </c>
      <c r="R13" t="str">
        <f t="shared" si="8"/>
        <v>Food: Restaurants</v>
      </c>
      <c r="S13" t="s">
        <v>17</v>
      </c>
      <c r="T13" t="s">
        <v>26</v>
      </c>
      <c r="U13" s="1">
        <v>294</v>
      </c>
      <c r="V13" s="1" t="str">
        <f t="shared" si="9"/>
        <v>Food: $294.00</v>
      </c>
      <c r="W13" s="1">
        <f>IF(U13="","",ROUND(U13*'Lookup Values'!$A$2,2))</f>
        <v>26.09</v>
      </c>
      <c r="X13" s="9" t="str">
        <f t="shared" si="10"/>
        <v>Expense</v>
      </c>
      <c r="Y13" s="2" t="s">
        <v>79</v>
      </c>
      <c r="Z13" s="3">
        <f t="shared" si="11"/>
        <v>40837</v>
      </c>
      <c r="AA13" s="67" t="str">
        <f t="shared" si="12"/>
        <v>NO</v>
      </c>
      <c r="AB13" s="2" t="str">
        <f t="shared" si="13"/>
        <v>NO</v>
      </c>
      <c r="AC13" t="str">
        <f>IF(AND(AND(G13&gt;=2007,G13&lt;=2009),OR(S13&lt;&gt;"MTA",S13&lt;&gt;"Fandango"),OR(P13="Food",P13="Shopping",P13="Entertainment")),"Awesome Transaction",IF(AND(G13&lt;=2010,Q13&lt;&gt;"Alcohol"),"Late Transaction",IF(G13=2006,"Early Transaction","CRAP Transaction")))</f>
        <v>CRAP Transaction</v>
      </c>
    </row>
    <row r="14" spans="1:32" x14ac:dyDescent="0.25">
      <c r="A14" s="2">
        <v>13</v>
      </c>
      <c r="B14" s="3" t="str">
        <f>TEXT(C14,"yymmdd") &amp; "-" &amp; UPPER(LEFT(P14,2)) &amp; "-" &amp; UPPER(LEFT(S14,3))</f>
        <v>111006-IN-LEG</v>
      </c>
      <c r="C14" s="3">
        <v>40822</v>
      </c>
      <c r="D14" s="3">
        <f t="shared" si="1"/>
        <v>40836</v>
      </c>
      <c r="E14" s="3">
        <f t="shared" si="2"/>
        <v>40883</v>
      </c>
      <c r="F14" s="3">
        <f t="shared" si="3"/>
        <v>40847</v>
      </c>
      <c r="G14" s="61">
        <f t="shared" si="4"/>
        <v>2011</v>
      </c>
      <c r="H14" s="61">
        <f t="shared" si="5"/>
        <v>10</v>
      </c>
      <c r="I14" s="61" t="str">
        <f>VLOOKUP(H14,'Lookup Values'!$C$2:$D$13,2,FALSE)</f>
        <v>OCT</v>
      </c>
      <c r="J14" s="61">
        <f t="shared" si="6"/>
        <v>6</v>
      </c>
      <c r="K14" s="61">
        <f t="shared" si="7"/>
        <v>5</v>
      </c>
      <c r="L14" s="61" t="str">
        <f>VLOOKUP(K14,'Lookup Values'!$F$2:$G$8,2,FALSE)</f>
        <v>Thursday</v>
      </c>
      <c r="M14" s="3">
        <v>40828</v>
      </c>
      <c r="N14" s="63">
        <f t="shared" si="0"/>
        <v>6</v>
      </c>
      <c r="O14" s="8">
        <v>0.7898951625710825</v>
      </c>
      <c r="P14" t="s">
        <v>61</v>
      </c>
      <c r="Q14" t="s">
        <v>63</v>
      </c>
      <c r="R14" t="str">
        <f t="shared" si="8"/>
        <v>Income: Freelance Project</v>
      </c>
      <c r="S14" t="s">
        <v>66</v>
      </c>
      <c r="T14" t="s">
        <v>16</v>
      </c>
      <c r="U14" s="1">
        <v>378</v>
      </c>
      <c r="V14" s="1" t="str">
        <f t="shared" si="9"/>
        <v>Income: $378.00</v>
      </c>
      <c r="W14" s="1">
        <f>IF(U14="","",ROUND(U14*'Lookup Values'!$A$2,2))</f>
        <v>33.549999999999997</v>
      </c>
      <c r="X14" s="9" t="str">
        <f t="shared" si="10"/>
        <v>Income</v>
      </c>
      <c r="Y14" s="2" t="s">
        <v>80</v>
      </c>
      <c r="Z14" s="3">
        <f t="shared" si="11"/>
        <v>40822</v>
      </c>
      <c r="AA14" s="67" t="str">
        <f t="shared" si="12"/>
        <v>NO</v>
      </c>
      <c r="AB14" s="2" t="str">
        <f t="shared" si="13"/>
        <v>NO</v>
      </c>
      <c r="AC14" t="str">
        <f>IF(AND(AND(G14&gt;=2007,G14&lt;=2009),OR(S14&lt;&gt;"MTA",S14&lt;&gt;"Fandango"),OR(P14="Food",P14="Shopping",P14="Entertainment")),"Awesome Transaction",IF(AND(G14&lt;=2010,Q14&lt;&gt;"Alcohol"),"Late Transaction",IF(G14=2006,"Early Transaction","CRAP Transaction")))</f>
        <v>CRAP Transaction</v>
      </c>
      <c r="AE14" t="s">
        <v>974</v>
      </c>
      <c r="AF14" s="5">
        <v>31525</v>
      </c>
    </row>
    <row r="15" spans="1:32" x14ac:dyDescent="0.25">
      <c r="A15" s="2">
        <v>14</v>
      </c>
      <c r="B15" s="3" t="str">
        <f>TEXT(C15,"yymmdd") &amp; "-" &amp; UPPER(LEFT(P15,2)) &amp; "-" &amp; UPPER(LEFT(S15,3))</f>
        <v>080902-FO-TRA</v>
      </c>
      <c r="C15" s="3">
        <v>39693</v>
      </c>
      <c r="D15" s="3">
        <f t="shared" si="1"/>
        <v>39707</v>
      </c>
      <c r="E15" s="3">
        <f t="shared" si="2"/>
        <v>39754</v>
      </c>
      <c r="F15" s="3">
        <f t="shared" si="3"/>
        <v>39721</v>
      </c>
      <c r="G15" s="61">
        <f t="shared" si="4"/>
        <v>2008</v>
      </c>
      <c r="H15" s="61">
        <f t="shared" si="5"/>
        <v>9</v>
      </c>
      <c r="I15" s="61" t="str">
        <f>VLOOKUP(H15,'Lookup Values'!$C$2:$D$13,2,FALSE)</f>
        <v>SEP</v>
      </c>
      <c r="J15" s="61">
        <f t="shared" si="6"/>
        <v>2</v>
      </c>
      <c r="K15" s="61">
        <f t="shared" si="7"/>
        <v>3</v>
      </c>
      <c r="L15" s="61" t="str">
        <f>VLOOKUP(K15,'Lookup Values'!$F$2:$G$8,2,FALSE)</f>
        <v>Tuesday</v>
      </c>
      <c r="M15" s="3">
        <v>39702</v>
      </c>
      <c r="N15" s="63">
        <f t="shared" si="0"/>
        <v>9</v>
      </c>
      <c r="O15" s="8">
        <v>0.71068416021410907</v>
      </c>
      <c r="P15" t="s">
        <v>18</v>
      </c>
      <c r="Q15" t="s">
        <v>31</v>
      </c>
      <c r="R15" t="str">
        <f t="shared" si="8"/>
        <v>Food: Groceries</v>
      </c>
      <c r="S15" t="s">
        <v>30</v>
      </c>
      <c r="T15" t="s">
        <v>26</v>
      </c>
      <c r="U15" s="1">
        <v>304</v>
      </c>
      <c r="V15" s="1" t="str">
        <f t="shared" si="9"/>
        <v>Food: $304.00</v>
      </c>
      <c r="W15" s="1">
        <f>IF(U15="","",ROUND(U15*'Lookup Values'!$A$2,2))</f>
        <v>26.98</v>
      </c>
      <c r="X15" s="9" t="str">
        <f t="shared" si="10"/>
        <v>Expense</v>
      </c>
      <c r="Y15" s="2" t="s">
        <v>81</v>
      </c>
      <c r="Z15" s="3">
        <f t="shared" si="11"/>
        <v>39693</v>
      </c>
      <c r="AA15" s="67" t="str">
        <f t="shared" si="12"/>
        <v>NO</v>
      </c>
      <c r="AB15" s="2" t="str">
        <f t="shared" si="13"/>
        <v>NO</v>
      </c>
      <c r="AC15" t="str">
        <f>IF(AND(AND(G15&gt;=2007,G15&lt;=2009),OR(S15&lt;&gt;"MTA",S15&lt;&gt;"Fandango"),OR(P15="Food",P15="Shopping",P15="Entertainment")),"Awesome Transaction",IF(AND(G15&lt;=2010,Q15&lt;&gt;"Alcohol"),"Late Transaction",IF(G15=2006,"Early Transaction","CRAP Transaction")))</f>
        <v>Awesome Transaction</v>
      </c>
      <c r="AE15" t="s">
        <v>975</v>
      </c>
      <c r="AF15" s="68">
        <f ca="1">ROUNDDOWN((TODAY()-AF14)/365,0)</f>
        <v>29</v>
      </c>
    </row>
    <row r="16" spans="1:32" x14ac:dyDescent="0.25">
      <c r="A16" s="2">
        <v>15</v>
      </c>
      <c r="B16" s="3" t="str">
        <f>TEXT(C16,"yymmdd") &amp; "-" &amp; UPPER(LEFT(P16,2)) &amp; "-" &amp; UPPER(LEFT(S16,3))</f>
        <v>120903-SH-EXP</v>
      </c>
      <c r="C16" s="3">
        <v>41155</v>
      </c>
      <c r="D16" s="3">
        <f t="shared" si="1"/>
        <v>41169</v>
      </c>
      <c r="E16" s="3">
        <f t="shared" si="2"/>
        <v>41216</v>
      </c>
      <c r="F16" s="3">
        <f t="shared" si="3"/>
        <v>41182</v>
      </c>
      <c r="G16" s="61">
        <f t="shared" si="4"/>
        <v>2012</v>
      </c>
      <c r="H16" s="61">
        <f t="shared" si="5"/>
        <v>9</v>
      </c>
      <c r="I16" s="61" t="str">
        <f>VLOOKUP(H16,'Lookup Values'!$C$2:$D$13,2,FALSE)</f>
        <v>SEP</v>
      </c>
      <c r="J16" s="61">
        <f t="shared" si="6"/>
        <v>3</v>
      </c>
      <c r="K16" s="61">
        <f t="shared" si="7"/>
        <v>2</v>
      </c>
      <c r="L16" s="61" t="str">
        <f>VLOOKUP(K16,'Lookup Values'!$F$2:$G$8,2,FALSE)</f>
        <v>Monday</v>
      </c>
      <c r="M16" s="3">
        <v>41161</v>
      </c>
      <c r="N16" s="63">
        <f t="shared" si="0"/>
        <v>6</v>
      </c>
      <c r="O16" s="8">
        <v>0.14182307990767118</v>
      </c>
      <c r="P16" t="s">
        <v>21</v>
      </c>
      <c r="Q16" t="s">
        <v>41</v>
      </c>
      <c r="R16" t="str">
        <f t="shared" si="8"/>
        <v>Shopping: Clothing</v>
      </c>
      <c r="S16" t="s">
        <v>40</v>
      </c>
      <c r="T16" t="s">
        <v>16</v>
      </c>
      <c r="U16" s="1">
        <v>451</v>
      </c>
      <c r="V16" s="1" t="str">
        <f t="shared" si="9"/>
        <v>Shopping: $451.00</v>
      </c>
      <c r="W16" s="1">
        <f>IF(U16="","",ROUND(U16*'Lookup Values'!$A$2,2))</f>
        <v>40.03</v>
      </c>
      <c r="X16" s="9" t="str">
        <f t="shared" si="10"/>
        <v>Expense</v>
      </c>
      <c r="Y16" s="2" t="s">
        <v>82</v>
      </c>
      <c r="Z16" s="3">
        <f t="shared" si="11"/>
        <v>41155</v>
      </c>
      <c r="AA16" s="67" t="str">
        <f t="shared" si="12"/>
        <v>NO</v>
      </c>
      <c r="AB16" s="2" t="str">
        <f t="shared" si="13"/>
        <v>NO</v>
      </c>
      <c r="AC16" t="str">
        <f>IF(AND(AND(G16&gt;=2007,G16&lt;=2009),OR(S16&lt;&gt;"MTA",S16&lt;&gt;"Fandango"),OR(P16="Food",P16="Shopping",P16="Entertainment")),"Awesome Transaction",IF(AND(G16&lt;=2010,Q16&lt;&gt;"Alcohol"),"Late Transaction",IF(G16=2006,"Early Transaction","CRAP Transaction")))</f>
        <v>CRAP Transaction</v>
      </c>
    </row>
    <row r="17" spans="1:32" x14ac:dyDescent="0.25">
      <c r="A17" s="2">
        <v>16</v>
      </c>
      <c r="B17" s="3" t="str">
        <f>TEXT(C17,"yymmdd") &amp; "-" &amp; UPPER(LEFT(P17,2)) &amp; "-" &amp; UPPER(LEFT(S17,3))</f>
        <v>080810-EN-FAN</v>
      </c>
      <c r="C17" s="3">
        <v>39670</v>
      </c>
      <c r="D17" s="3">
        <f t="shared" si="1"/>
        <v>39682</v>
      </c>
      <c r="E17" s="3">
        <f t="shared" si="2"/>
        <v>39731</v>
      </c>
      <c r="F17" s="3">
        <f t="shared" si="3"/>
        <v>39691</v>
      </c>
      <c r="G17" s="61">
        <f t="shared" si="4"/>
        <v>2008</v>
      </c>
      <c r="H17" s="61">
        <f t="shared" si="5"/>
        <v>8</v>
      </c>
      <c r="I17" s="61" t="str">
        <f>VLOOKUP(H17,'Lookup Values'!$C$2:$D$13,2,FALSE)</f>
        <v>AUG</v>
      </c>
      <c r="J17" s="61">
        <f t="shared" si="6"/>
        <v>10</v>
      </c>
      <c r="K17" s="61">
        <f t="shared" si="7"/>
        <v>1</v>
      </c>
      <c r="L17" s="61" t="str">
        <f>VLOOKUP(K17,'Lookup Values'!$F$2:$G$8,2,FALSE)</f>
        <v>Sunday</v>
      </c>
      <c r="M17" s="3">
        <v>39674</v>
      </c>
      <c r="N17" s="63">
        <f t="shared" si="0"/>
        <v>4</v>
      </c>
      <c r="O17" s="8">
        <v>0.87492403764016757</v>
      </c>
      <c r="P17" t="s">
        <v>14</v>
      </c>
      <c r="Q17" t="s">
        <v>28</v>
      </c>
      <c r="R17" t="str">
        <f t="shared" si="8"/>
        <v>Entertainment: Movies</v>
      </c>
      <c r="S17" t="s">
        <v>27</v>
      </c>
      <c r="T17" t="s">
        <v>16</v>
      </c>
      <c r="U17" s="1">
        <v>451</v>
      </c>
      <c r="V17" s="1" t="str">
        <f t="shared" si="9"/>
        <v>Entertainment: $451.00</v>
      </c>
      <c r="W17" s="1">
        <f>IF(U17="","",ROUND(U17*'Lookup Values'!$A$2,2))</f>
        <v>40.03</v>
      </c>
      <c r="X17" s="9" t="str">
        <f t="shared" si="10"/>
        <v>Expense</v>
      </c>
      <c r="Y17" s="2" t="s">
        <v>83</v>
      </c>
      <c r="Z17" s="3">
        <f t="shared" si="11"/>
        <v>39670</v>
      </c>
      <c r="AA17" s="67" t="str">
        <f t="shared" si="12"/>
        <v>NO</v>
      </c>
      <c r="AB17" s="2" t="str">
        <f t="shared" si="13"/>
        <v>NO</v>
      </c>
      <c r="AC17" t="str">
        <f>IF(AND(AND(G17&gt;=2007,G17&lt;=2009),OR(S17&lt;&gt;"MTA",S17&lt;&gt;"Fandango"),OR(P17="Food",P17="Shopping",P17="Entertainment")),"Awesome Transaction",IF(AND(G17&lt;=2010,Q17&lt;&gt;"Alcohol"),"Late Transaction",IF(G17=2006,"Early Transaction","CRAP Transaction")))</f>
        <v>Awesome Transaction</v>
      </c>
      <c r="AF17">
        <v>26.945205479452056</v>
      </c>
    </row>
    <row r="18" spans="1:32" x14ac:dyDescent="0.25">
      <c r="A18" s="2">
        <v>17</v>
      </c>
      <c r="B18" s="3" t="str">
        <f>TEXT(C18,"yymmdd") &amp; "-" &amp; UPPER(LEFT(P18,2)) &amp; "-" &amp; UPPER(LEFT(S18,3))</f>
        <v>070215-IN-AUN</v>
      </c>
      <c r="C18" s="3">
        <v>39128</v>
      </c>
      <c r="D18" s="3">
        <f t="shared" si="1"/>
        <v>39142</v>
      </c>
      <c r="E18" s="3">
        <f t="shared" si="2"/>
        <v>39187</v>
      </c>
      <c r="F18" s="3">
        <f t="shared" si="3"/>
        <v>39141</v>
      </c>
      <c r="G18" s="61">
        <f t="shared" si="4"/>
        <v>2007</v>
      </c>
      <c r="H18" s="61">
        <f t="shared" si="5"/>
        <v>2</v>
      </c>
      <c r="I18" s="61" t="str">
        <f>VLOOKUP(H18,'Lookup Values'!$C$2:$D$13,2,FALSE)</f>
        <v>FEB</v>
      </c>
      <c r="J18" s="61">
        <f t="shared" si="6"/>
        <v>15</v>
      </c>
      <c r="K18" s="61">
        <f t="shared" si="7"/>
        <v>5</v>
      </c>
      <c r="L18" s="61" t="str">
        <f>VLOOKUP(K18,'Lookup Values'!$F$2:$G$8,2,FALSE)</f>
        <v>Thursday</v>
      </c>
      <c r="M18" s="3">
        <v>39130</v>
      </c>
      <c r="N18" s="63">
        <f t="shared" si="0"/>
        <v>2</v>
      </c>
      <c r="O18" s="8">
        <v>0.52858010854727489</v>
      </c>
      <c r="P18" t="s">
        <v>61</v>
      </c>
      <c r="Q18" t="s">
        <v>64</v>
      </c>
      <c r="R18" t="str">
        <f t="shared" si="8"/>
        <v>Income: Gift Received</v>
      </c>
      <c r="S18" t="s">
        <v>67</v>
      </c>
      <c r="T18" t="s">
        <v>29</v>
      </c>
      <c r="U18" s="1">
        <v>170</v>
      </c>
      <c r="V18" s="1" t="str">
        <f t="shared" si="9"/>
        <v>Income: $170.00</v>
      </c>
      <c r="W18" s="1">
        <f>IF(U18="","",ROUND(U18*'Lookup Values'!$A$2,2))</f>
        <v>15.09</v>
      </c>
      <c r="X18" s="9" t="str">
        <f t="shared" si="10"/>
        <v>Income</v>
      </c>
      <c r="Y18" s="2" t="s">
        <v>84</v>
      </c>
      <c r="Z18" s="3">
        <f t="shared" si="11"/>
        <v>39128</v>
      </c>
      <c r="AA18" s="67" t="str">
        <f t="shared" si="12"/>
        <v>NO</v>
      </c>
      <c r="AB18" s="2" t="str">
        <f t="shared" si="13"/>
        <v>NO</v>
      </c>
      <c r="AC18" t="str">
        <f>IF(AND(AND(G18&gt;=2007,G18&lt;=2009),OR(S18&lt;&gt;"MTA",S18&lt;&gt;"Fandango"),OR(P18="Food",P18="Shopping",P18="Entertainment")),"Awesome Transaction",IF(AND(G18&lt;=2010,Q18&lt;&gt;"Alcohol"),"Late Transaction",IF(G18=2006,"Early Transaction","CRAP Transaction")))</f>
        <v>Late Transaction</v>
      </c>
      <c r="AF18">
        <v>26</v>
      </c>
    </row>
    <row r="19" spans="1:32" x14ac:dyDescent="0.25">
      <c r="A19" s="2">
        <v>18</v>
      </c>
      <c r="B19" s="3" t="str">
        <f>TEXT(C19,"yymmdd") &amp; "-" &amp; UPPER(LEFT(P19,2)) &amp; "-" &amp; UPPER(LEFT(S19,3))</f>
        <v>080125-FO-BAN</v>
      </c>
      <c r="C19" s="3">
        <v>39472</v>
      </c>
      <c r="D19" s="3">
        <f t="shared" si="1"/>
        <v>39486</v>
      </c>
      <c r="E19" s="3">
        <f t="shared" si="2"/>
        <v>39532</v>
      </c>
      <c r="F19" s="3">
        <f t="shared" si="3"/>
        <v>39478</v>
      </c>
      <c r="G19" s="61">
        <f t="shared" si="4"/>
        <v>2008</v>
      </c>
      <c r="H19" s="61">
        <f t="shared" si="5"/>
        <v>1</v>
      </c>
      <c r="I19" s="61" t="str">
        <f>VLOOKUP(H19,'Lookup Values'!$C$2:$D$13,2,FALSE)</f>
        <v>JAN</v>
      </c>
      <c r="J19" s="61">
        <f t="shared" si="6"/>
        <v>25</v>
      </c>
      <c r="K19" s="61">
        <f t="shared" si="7"/>
        <v>6</v>
      </c>
      <c r="L19" s="61" t="str">
        <f>VLOOKUP(K19,'Lookup Values'!$F$2:$G$8,2,FALSE)</f>
        <v>Friday</v>
      </c>
      <c r="M19" s="3">
        <v>39475</v>
      </c>
      <c r="N19" s="63">
        <f t="shared" si="0"/>
        <v>3</v>
      </c>
      <c r="O19" s="8">
        <v>0.24450898965005086</v>
      </c>
      <c r="P19" t="s">
        <v>18</v>
      </c>
      <c r="Q19" t="s">
        <v>19</v>
      </c>
      <c r="R19" t="str">
        <f t="shared" si="8"/>
        <v>Food: Restaurants</v>
      </c>
      <c r="S19" t="s">
        <v>17</v>
      </c>
      <c r="T19" t="s">
        <v>26</v>
      </c>
      <c r="U19" s="1">
        <v>105</v>
      </c>
      <c r="V19" s="1" t="str">
        <f t="shared" si="9"/>
        <v>Food: $105.00</v>
      </c>
      <c r="W19" s="1">
        <f>IF(U19="","",ROUND(U19*'Lookup Values'!$A$2,2))</f>
        <v>9.32</v>
      </c>
      <c r="X19" s="9" t="str">
        <f t="shared" si="10"/>
        <v>Expense</v>
      </c>
      <c r="Y19" s="2" t="s">
        <v>85</v>
      </c>
      <c r="Z19" s="3">
        <f t="shared" si="11"/>
        <v>39472</v>
      </c>
      <c r="AA19" s="67" t="str">
        <f t="shared" si="12"/>
        <v>NO</v>
      </c>
      <c r="AB19" s="2" t="str">
        <f t="shared" si="13"/>
        <v>NO</v>
      </c>
      <c r="AC19" t="str">
        <f>IF(AND(AND(G19&gt;=2007,G19&lt;=2009),OR(S19&lt;&gt;"MTA",S19&lt;&gt;"Fandango"),OR(P19="Food",P19="Shopping",P19="Entertainment")),"Awesome Transaction",IF(AND(G19&lt;=2010,Q19&lt;&gt;"Alcohol"),"Late Transaction",IF(G19=2006,"Early Transaction","CRAP Transaction")))</f>
        <v>Awesome Transaction</v>
      </c>
    </row>
    <row r="20" spans="1:32" x14ac:dyDescent="0.25">
      <c r="A20" s="2">
        <v>19</v>
      </c>
      <c r="B20" s="3" t="str">
        <f>TEXT(C20,"yymmdd") &amp; "-" &amp; UPPER(LEFT(P20,2)) &amp; "-" &amp; UPPER(LEFT(S20,3))</f>
        <v>080811-IN-EZE</v>
      </c>
      <c r="C20" s="3">
        <v>39671</v>
      </c>
      <c r="D20" s="3">
        <f t="shared" si="1"/>
        <v>39685</v>
      </c>
      <c r="E20" s="3">
        <f t="shared" si="2"/>
        <v>39732</v>
      </c>
      <c r="F20" s="3">
        <f t="shared" si="3"/>
        <v>39691</v>
      </c>
      <c r="G20" s="61">
        <f t="shared" si="4"/>
        <v>2008</v>
      </c>
      <c r="H20" s="61">
        <f t="shared" si="5"/>
        <v>8</v>
      </c>
      <c r="I20" s="61" t="str">
        <f>VLOOKUP(H20,'Lookup Values'!$C$2:$D$13,2,FALSE)</f>
        <v>AUG</v>
      </c>
      <c r="J20" s="61">
        <f t="shared" si="6"/>
        <v>11</v>
      </c>
      <c r="K20" s="61">
        <f t="shared" si="7"/>
        <v>2</v>
      </c>
      <c r="L20" s="61" t="str">
        <f>VLOOKUP(K20,'Lookup Values'!$F$2:$G$8,2,FALSE)</f>
        <v>Monday</v>
      </c>
      <c r="M20" s="3">
        <v>39677</v>
      </c>
      <c r="N20" s="63">
        <f t="shared" si="0"/>
        <v>6</v>
      </c>
      <c r="O20" s="8">
        <v>0.7121370784293567</v>
      </c>
      <c r="P20" t="s">
        <v>61</v>
      </c>
      <c r="Q20" t="s">
        <v>62</v>
      </c>
      <c r="R20" t="str">
        <f t="shared" si="8"/>
        <v>Income: Salary</v>
      </c>
      <c r="S20" t="s">
        <v>65</v>
      </c>
      <c r="T20" t="s">
        <v>16</v>
      </c>
      <c r="U20" s="1">
        <v>152</v>
      </c>
      <c r="V20" s="1" t="str">
        <f t="shared" si="9"/>
        <v>Income: $152.00</v>
      </c>
      <c r="W20" s="1">
        <f>IF(U20="","",ROUND(U20*'Lookup Values'!$A$2,2))</f>
        <v>13.49</v>
      </c>
      <c r="X20" s="9" t="str">
        <f t="shared" si="10"/>
        <v>Income</v>
      </c>
      <c r="Y20" s="2" t="s">
        <v>86</v>
      </c>
      <c r="Z20" s="3">
        <f t="shared" si="11"/>
        <v>39671</v>
      </c>
      <c r="AA20" s="67" t="str">
        <f t="shared" si="12"/>
        <v>NO</v>
      </c>
      <c r="AB20" s="2" t="str">
        <f t="shared" si="13"/>
        <v>NO</v>
      </c>
      <c r="AC20" t="str">
        <f>IF(AND(AND(G20&gt;=2007,G20&lt;=2009),OR(S20&lt;&gt;"MTA",S20&lt;&gt;"Fandango"),OR(P20="Food",P20="Shopping",P20="Entertainment")),"Awesome Transaction",IF(AND(G20&lt;=2010,Q20&lt;&gt;"Alcohol"),"Late Transaction",IF(G20=2006,"Early Transaction","CRAP Transaction")))</f>
        <v>Late Transaction</v>
      </c>
    </row>
    <row r="21" spans="1:32" x14ac:dyDescent="0.25">
      <c r="A21" s="2">
        <v>20</v>
      </c>
      <c r="B21" s="3" t="str">
        <f>TEXT(C21,"yymmdd") &amp; "-" &amp; UPPER(LEFT(P21,2)) &amp; "-" &amp; UPPER(LEFT(S21,3))</f>
        <v>081217-FO-CIT</v>
      </c>
      <c r="C21" s="3">
        <v>39799</v>
      </c>
      <c r="D21" s="3">
        <f t="shared" si="1"/>
        <v>39813</v>
      </c>
      <c r="E21" s="3">
        <f t="shared" si="2"/>
        <v>39861</v>
      </c>
      <c r="F21" s="3">
        <f t="shared" si="3"/>
        <v>39813</v>
      </c>
      <c r="G21" s="61">
        <f t="shared" si="4"/>
        <v>2008</v>
      </c>
      <c r="H21" s="61">
        <f t="shared" si="5"/>
        <v>12</v>
      </c>
      <c r="I21" s="61" t="str">
        <f>VLOOKUP(H21,'Lookup Values'!$C$2:$D$13,2,FALSE)</f>
        <v>DEC</v>
      </c>
      <c r="J21" s="61">
        <f t="shared" si="6"/>
        <v>17</v>
      </c>
      <c r="K21" s="61">
        <f t="shared" si="7"/>
        <v>4</v>
      </c>
      <c r="L21" s="61" t="str">
        <f>VLOOKUP(K21,'Lookup Values'!$F$2:$G$8,2,FALSE)</f>
        <v>Wednesday</v>
      </c>
      <c r="M21" s="3">
        <v>39805</v>
      </c>
      <c r="N21" s="63">
        <f t="shared" si="0"/>
        <v>6</v>
      </c>
      <c r="O21" s="8">
        <v>0.38359379746202549</v>
      </c>
      <c r="P21" t="s">
        <v>18</v>
      </c>
      <c r="Q21" t="s">
        <v>43</v>
      </c>
      <c r="R21" t="str">
        <f t="shared" si="8"/>
        <v>Food: Coffee</v>
      </c>
      <c r="S21" t="s">
        <v>42</v>
      </c>
      <c r="T21" t="s">
        <v>29</v>
      </c>
      <c r="U21" s="1">
        <v>403</v>
      </c>
      <c r="V21" s="1" t="str">
        <f t="shared" si="9"/>
        <v>Food: $403.00</v>
      </c>
      <c r="W21" s="1">
        <f>IF(U21="","",ROUND(U21*'Lookup Values'!$A$2,2))</f>
        <v>35.770000000000003</v>
      </c>
      <c r="X21" s="9" t="str">
        <f t="shared" si="10"/>
        <v>Expense</v>
      </c>
      <c r="Y21" s="2" t="s">
        <v>87</v>
      </c>
      <c r="Z21" s="3">
        <f t="shared" si="11"/>
        <v>39799</v>
      </c>
      <c r="AA21" s="67" t="str">
        <f t="shared" si="12"/>
        <v>NO</v>
      </c>
      <c r="AB21" s="2" t="str">
        <f t="shared" si="13"/>
        <v>NO</v>
      </c>
      <c r="AC21" t="str">
        <f>IF(AND(AND(G21&gt;=2007,G21&lt;=2009),OR(S21&lt;&gt;"MTA",S21&lt;&gt;"Fandango"),OR(P21="Food",P21="Shopping",P21="Entertainment")),"Awesome Transaction",IF(AND(G21&lt;=2010,Q21&lt;&gt;"Alcohol"),"Late Transaction",IF(G21=2006,"Early Transaction","CRAP Transaction")))</f>
        <v>Awesome Transaction</v>
      </c>
    </row>
    <row r="22" spans="1:32" x14ac:dyDescent="0.25">
      <c r="A22" s="2">
        <v>21</v>
      </c>
      <c r="B22" s="3" t="str">
        <f>TEXT(C22,"yymmdd") &amp; "-" &amp; UPPER(LEFT(P22,2)) &amp; "-" &amp; UPPER(LEFT(S22,3))</f>
        <v>080528-IN-LEG</v>
      </c>
      <c r="C22" s="3">
        <v>39596</v>
      </c>
      <c r="D22" s="3">
        <f t="shared" si="1"/>
        <v>39610</v>
      </c>
      <c r="E22" s="3">
        <f t="shared" si="2"/>
        <v>39657</v>
      </c>
      <c r="F22" s="3">
        <f t="shared" si="3"/>
        <v>39599</v>
      </c>
      <c r="G22" s="61">
        <f t="shared" si="4"/>
        <v>2008</v>
      </c>
      <c r="H22" s="61">
        <f t="shared" si="5"/>
        <v>5</v>
      </c>
      <c r="I22" s="61" t="str">
        <f>VLOOKUP(H22,'Lookup Values'!$C$2:$D$13,2,FALSE)</f>
        <v>MAY</v>
      </c>
      <c r="J22" s="61">
        <f t="shared" si="6"/>
        <v>28</v>
      </c>
      <c r="K22" s="61">
        <f t="shared" si="7"/>
        <v>4</v>
      </c>
      <c r="L22" s="61" t="str">
        <f>VLOOKUP(K22,'Lookup Values'!$F$2:$G$8,2,FALSE)</f>
        <v>Wednesday</v>
      </c>
      <c r="M22" s="3">
        <v>39599</v>
      </c>
      <c r="N22" s="63">
        <f t="shared" si="0"/>
        <v>3</v>
      </c>
      <c r="O22" s="8">
        <v>0.480203017044044</v>
      </c>
      <c r="P22" t="s">
        <v>61</v>
      </c>
      <c r="Q22" t="s">
        <v>63</v>
      </c>
      <c r="R22" t="str">
        <f t="shared" si="8"/>
        <v>Income: Freelance Project</v>
      </c>
      <c r="S22" t="s">
        <v>66</v>
      </c>
      <c r="T22" t="s">
        <v>26</v>
      </c>
      <c r="U22" s="1">
        <v>127</v>
      </c>
      <c r="V22" s="1" t="str">
        <f t="shared" si="9"/>
        <v>Income: $127.00</v>
      </c>
      <c r="W22" s="1">
        <f>IF(U22="","",ROUND(U22*'Lookup Values'!$A$2,2))</f>
        <v>11.27</v>
      </c>
      <c r="X22" s="9" t="str">
        <f t="shared" si="10"/>
        <v>Income</v>
      </c>
      <c r="Y22" s="2" t="s">
        <v>88</v>
      </c>
      <c r="Z22" s="3">
        <f t="shared" si="11"/>
        <v>39596</v>
      </c>
      <c r="AA22" s="67" t="str">
        <f t="shared" si="12"/>
        <v>NO</v>
      </c>
      <c r="AB22" s="2" t="str">
        <f t="shared" si="13"/>
        <v>NO</v>
      </c>
      <c r="AC22" t="str">
        <f>IF(AND(AND(G22&gt;=2007,G22&lt;=2009),OR(S22&lt;&gt;"MTA",S22&lt;&gt;"Fandango"),OR(P22="Food",P22="Shopping",P22="Entertainment")),"Awesome Transaction",IF(AND(G22&lt;=2010,Q22&lt;&gt;"Alcohol"),"Late Transaction",IF(G22=2006,"Early Transaction","CRAP Transaction")))</f>
        <v>Late Transaction</v>
      </c>
    </row>
    <row r="23" spans="1:32" x14ac:dyDescent="0.25">
      <c r="A23" s="2">
        <v>22</v>
      </c>
      <c r="B23" s="3" t="str">
        <f>TEXT(C23,"yymmdd") &amp; "-" &amp; UPPER(LEFT(P23,2)) &amp; "-" &amp; UPPER(LEFT(S23,3))</f>
        <v>080706-HO-BED</v>
      </c>
      <c r="C23" s="3">
        <v>39635</v>
      </c>
      <c r="D23" s="3">
        <f t="shared" si="1"/>
        <v>39647</v>
      </c>
      <c r="E23" s="3">
        <f t="shared" si="2"/>
        <v>39697</v>
      </c>
      <c r="F23" s="3">
        <f t="shared" si="3"/>
        <v>39660</v>
      </c>
      <c r="G23" s="61">
        <f t="shared" si="4"/>
        <v>2008</v>
      </c>
      <c r="H23" s="61">
        <f t="shared" si="5"/>
        <v>7</v>
      </c>
      <c r="I23" s="61" t="str">
        <f>VLOOKUP(H23,'Lookup Values'!$C$2:$D$13,2,FALSE)</f>
        <v>JUL</v>
      </c>
      <c r="J23" s="61">
        <f t="shared" si="6"/>
        <v>6</v>
      </c>
      <c r="K23" s="61">
        <f t="shared" si="7"/>
        <v>1</v>
      </c>
      <c r="L23" s="61" t="str">
        <f>VLOOKUP(K23,'Lookup Values'!$F$2:$G$8,2,FALSE)</f>
        <v>Sunday</v>
      </c>
      <c r="M23" s="3">
        <v>39636</v>
      </c>
      <c r="N23" s="63">
        <f t="shared" si="0"/>
        <v>1</v>
      </c>
      <c r="O23" s="8">
        <v>0.61521915432819385</v>
      </c>
      <c r="P23" t="s">
        <v>38</v>
      </c>
      <c r="Q23" t="s">
        <v>39</v>
      </c>
      <c r="R23" t="str">
        <f t="shared" si="8"/>
        <v>Home: Cleaning Supplies</v>
      </c>
      <c r="S23" t="s">
        <v>37</v>
      </c>
      <c r="T23" t="s">
        <v>26</v>
      </c>
      <c r="U23" s="1">
        <v>111</v>
      </c>
      <c r="V23" s="1" t="str">
        <f t="shared" si="9"/>
        <v>Home: $111.00</v>
      </c>
      <c r="W23" s="1">
        <f>IF(U23="","",ROUND(U23*'Lookup Values'!$A$2,2))</f>
        <v>9.85</v>
      </c>
      <c r="X23" s="9" t="str">
        <f t="shared" si="10"/>
        <v>Expense</v>
      </c>
      <c r="Y23" s="2" t="s">
        <v>89</v>
      </c>
      <c r="Z23" s="3">
        <f t="shared" si="11"/>
        <v>39635</v>
      </c>
      <c r="AA23" s="67" t="str">
        <f t="shared" si="12"/>
        <v>NO</v>
      </c>
      <c r="AB23" s="2" t="str">
        <f t="shared" si="13"/>
        <v>NO</v>
      </c>
      <c r="AC23" t="str">
        <f>IF(AND(AND(G23&gt;=2007,G23&lt;=2009),OR(S23&lt;&gt;"MTA",S23&lt;&gt;"Fandango"),OR(P23="Food",P23="Shopping",P23="Entertainment")),"Awesome Transaction",IF(AND(G23&lt;=2010,Q23&lt;&gt;"Alcohol"),"Late Transaction",IF(G23=2006,"Early Transaction","CRAP Transaction")))</f>
        <v>Late Transaction</v>
      </c>
    </row>
    <row r="24" spans="1:32" x14ac:dyDescent="0.25">
      <c r="A24" s="2">
        <v>23</v>
      </c>
      <c r="B24" s="3" t="str">
        <f>TEXT(C24,"yymmdd") &amp; "-" &amp; UPPER(LEFT(P24,2)) &amp; "-" &amp; UPPER(LEFT(S24,3))</f>
        <v>111108-SH-EXP</v>
      </c>
      <c r="C24" s="3">
        <v>40855</v>
      </c>
      <c r="D24" s="3">
        <f t="shared" si="1"/>
        <v>40869</v>
      </c>
      <c r="E24" s="3">
        <f t="shared" si="2"/>
        <v>40916</v>
      </c>
      <c r="F24" s="3">
        <f t="shared" si="3"/>
        <v>40877</v>
      </c>
      <c r="G24" s="61">
        <f t="shared" si="4"/>
        <v>2011</v>
      </c>
      <c r="H24" s="61">
        <f t="shared" si="5"/>
        <v>11</v>
      </c>
      <c r="I24" s="61" t="str">
        <f>VLOOKUP(H24,'Lookup Values'!$C$2:$D$13,2,FALSE)</f>
        <v>NOV</v>
      </c>
      <c r="J24" s="61">
        <f t="shared" si="6"/>
        <v>8</v>
      </c>
      <c r="K24" s="61">
        <f t="shared" si="7"/>
        <v>3</v>
      </c>
      <c r="L24" s="61" t="str">
        <f>VLOOKUP(K24,'Lookup Values'!$F$2:$G$8,2,FALSE)</f>
        <v>Tuesday</v>
      </c>
      <c r="M24" s="3">
        <v>40865</v>
      </c>
      <c r="N24" s="63">
        <f t="shared" si="0"/>
        <v>10</v>
      </c>
      <c r="O24" s="8">
        <v>0.15567530793339002</v>
      </c>
      <c r="P24" t="s">
        <v>21</v>
      </c>
      <c r="Q24" t="s">
        <v>41</v>
      </c>
      <c r="R24" t="str">
        <f t="shared" si="8"/>
        <v>Shopping: Clothing</v>
      </c>
      <c r="S24" t="s">
        <v>40</v>
      </c>
      <c r="T24" t="s">
        <v>29</v>
      </c>
      <c r="U24" s="1">
        <v>90</v>
      </c>
      <c r="V24" s="1" t="str">
        <f t="shared" si="9"/>
        <v>Shopping: $90.00</v>
      </c>
      <c r="W24" s="1">
        <f>IF(U24="","",ROUND(U24*'Lookup Values'!$A$2,2))</f>
        <v>7.99</v>
      </c>
      <c r="X24" s="9" t="str">
        <f t="shared" si="10"/>
        <v>Expense</v>
      </c>
      <c r="Y24" s="2" t="s">
        <v>90</v>
      </c>
      <c r="Z24" s="3">
        <f t="shared" si="11"/>
        <v>40855</v>
      </c>
      <c r="AA24" s="67" t="str">
        <f t="shared" si="12"/>
        <v>NO</v>
      </c>
      <c r="AB24" s="2" t="str">
        <f t="shared" si="13"/>
        <v>NO</v>
      </c>
      <c r="AC24" t="str">
        <f>IF(AND(AND(G24&gt;=2007,G24&lt;=2009),OR(S24&lt;&gt;"MTA",S24&lt;&gt;"Fandango"),OR(P24="Food",P24="Shopping",P24="Entertainment")),"Awesome Transaction",IF(AND(G24&lt;=2010,Q24&lt;&gt;"Alcohol"),"Late Transaction",IF(G24=2006,"Early Transaction","CRAP Transaction")))</f>
        <v>CRAP Transaction</v>
      </c>
    </row>
    <row r="25" spans="1:32" x14ac:dyDescent="0.25">
      <c r="A25" s="2">
        <v>24</v>
      </c>
      <c r="B25" s="3" t="str">
        <f>TEXT(C25,"yymmdd") &amp; "-" &amp; UPPER(LEFT(P25,2)) &amp; "-" &amp; UPPER(LEFT(S25,3))</f>
        <v>080504-ED-SKI</v>
      </c>
      <c r="C25" s="3">
        <v>39572</v>
      </c>
      <c r="D25" s="3">
        <f t="shared" si="1"/>
        <v>39584</v>
      </c>
      <c r="E25" s="3">
        <f t="shared" si="2"/>
        <v>39633</v>
      </c>
      <c r="F25" s="3">
        <f t="shared" si="3"/>
        <v>39599</v>
      </c>
      <c r="G25" s="61">
        <f t="shared" si="4"/>
        <v>2008</v>
      </c>
      <c r="H25" s="61">
        <f t="shared" si="5"/>
        <v>5</v>
      </c>
      <c r="I25" s="61" t="str">
        <f>VLOOKUP(H25,'Lookup Values'!$C$2:$D$13,2,FALSE)</f>
        <v>MAY</v>
      </c>
      <c r="J25" s="61">
        <f t="shared" si="6"/>
        <v>4</v>
      </c>
      <c r="K25" s="61">
        <f t="shared" si="7"/>
        <v>1</v>
      </c>
      <c r="L25" s="61" t="str">
        <f>VLOOKUP(K25,'Lookup Values'!$F$2:$G$8,2,FALSE)</f>
        <v>Sunday</v>
      </c>
      <c r="M25" s="3">
        <v>39582</v>
      </c>
      <c r="N25" s="63">
        <f t="shared" si="0"/>
        <v>10</v>
      </c>
      <c r="O25" s="8">
        <v>0.10443762962124314</v>
      </c>
      <c r="P25" t="s">
        <v>24</v>
      </c>
      <c r="Q25" t="s">
        <v>36</v>
      </c>
      <c r="R25" t="str">
        <f t="shared" si="8"/>
        <v>Education: Professional Development</v>
      </c>
      <c r="S25" t="s">
        <v>35</v>
      </c>
      <c r="T25" t="s">
        <v>29</v>
      </c>
      <c r="U25" s="1">
        <v>360</v>
      </c>
      <c r="V25" s="1" t="str">
        <f t="shared" si="9"/>
        <v>Education: $360.00</v>
      </c>
      <c r="W25" s="1">
        <f>IF(U25="","",ROUND(U25*'Lookup Values'!$A$2,2))</f>
        <v>31.95</v>
      </c>
      <c r="X25" s="9" t="str">
        <f t="shared" si="10"/>
        <v>Expense</v>
      </c>
      <c r="Y25" s="2" t="s">
        <v>91</v>
      </c>
      <c r="Z25" s="3">
        <f t="shared" si="11"/>
        <v>39572</v>
      </c>
      <c r="AA25" s="67" t="str">
        <f t="shared" si="12"/>
        <v>YES</v>
      </c>
      <c r="AB25" s="2" t="str">
        <f t="shared" si="13"/>
        <v>NO</v>
      </c>
      <c r="AC25" t="str">
        <f>IF(AND(AND(G25&gt;=2007,G25&lt;=2009),OR(S25&lt;&gt;"MTA",S25&lt;&gt;"Fandango"),OR(P25="Food",P25="Shopping",P25="Entertainment")),"Awesome Transaction",IF(AND(G25&lt;=2010,Q25&lt;&gt;"Alcohol"),"Late Transaction",IF(G25=2006,"Early Transaction","CRAP Transaction")))</f>
        <v>Late Transaction</v>
      </c>
    </row>
    <row r="26" spans="1:32" x14ac:dyDescent="0.25">
      <c r="A26" s="2">
        <v>25</v>
      </c>
      <c r="B26" s="3" t="str">
        <f>TEXT(C26,"yymmdd") &amp; "-" &amp; UPPER(LEFT(P26,2)) &amp; "-" &amp; UPPER(LEFT(S26,3))</f>
        <v>080617-HO-BED</v>
      </c>
      <c r="C26" s="3">
        <v>39616</v>
      </c>
      <c r="D26" s="3">
        <f t="shared" si="1"/>
        <v>39630</v>
      </c>
      <c r="E26" s="3">
        <f t="shared" si="2"/>
        <v>39677</v>
      </c>
      <c r="F26" s="3">
        <f t="shared" si="3"/>
        <v>39629</v>
      </c>
      <c r="G26" s="61">
        <f t="shared" si="4"/>
        <v>2008</v>
      </c>
      <c r="H26" s="61">
        <f t="shared" si="5"/>
        <v>6</v>
      </c>
      <c r="I26" s="61" t="str">
        <f>VLOOKUP(H26,'Lookup Values'!$C$2:$D$13,2,FALSE)</f>
        <v>JUN</v>
      </c>
      <c r="J26" s="61">
        <f t="shared" si="6"/>
        <v>17</v>
      </c>
      <c r="K26" s="61">
        <f t="shared" si="7"/>
        <v>3</v>
      </c>
      <c r="L26" s="61" t="str">
        <f>VLOOKUP(K26,'Lookup Values'!$F$2:$G$8,2,FALSE)</f>
        <v>Tuesday</v>
      </c>
      <c r="M26" s="3">
        <v>39622</v>
      </c>
      <c r="N26" s="63">
        <f t="shared" si="0"/>
        <v>6</v>
      </c>
      <c r="O26" s="8">
        <v>0.63351024514370069</v>
      </c>
      <c r="P26" t="s">
        <v>38</v>
      </c>
      <c r="Q26" t="s">
        <v>39</v>
      </c>
      <c r="R26" t="str">
        <f t="shared" si="8"/>
        <v>Home: Cleaning Supplies</v>
      </c>
      <c r="S26" t="s">
        <v>37</v>
      </c>
      <c r="T26" t="s">
        <v>29</v>
      </c>
      <c r="U26" s="1">
        <v>385</v>
      </c>
      <c r="V26" s="1" t="str">
        <f t="shared" si="9"/>
        <v>Home: $385.00</v>
      </c>
      <c r="W26" s="1">
        <f>IF(U26="","",ROUND(U26*'Lookup Values'!$A$2,2))</f>
        <v>34.17</v>
      </c>
      <c r="X26" s="9" t="str">
        <f t="shared" si="10"/>
        <v>Expense</v>
      </c>
      <c r="Y26" s="2" t="s">
        <v>92</v>
      </c>
      <c r="Z26" s="3">
        <f t="shared" si="11"/>
        <v>39616</v>
      </c>
      <c r="AA26" s="67" t="str">
        <f t="shared" si="12"/>
        <v>NO</v>
      </c>
      <c r="AB26" s="2" t="str">
        <f t="shared" si="13"/>
        <v>NO</v>
      </c>
      <c r="AC26" t="str">
        <f>IF(AND(AND(G26&gt;=2007,G26&lt;=2009),OR(S26&lt;&gt;"MTA",S26&lt;&gt;"Fandango"),OR(P26="Food",P26="Shopping",P26="Entertainment")),"Awesome Transaction",IF(AND(G26&lt;=2010,Q26&lt;&gt;"Alcohol"),"Late Transaction",IF(G26=2006,"Early Transaction","CRAP Transaction")))</f>
        <v>Late Transaction</v>
      </c>
    </row>
    <row r="27" spans="1:32" x14ac:dyDescent="0.25">
      <c r="A27" s="2">
        <v>26</v>
      </c>
      <c r="B27" s="3" t="str">
        <f>TEXT(C27,"yymmdd") &amp; "-" &amp; UPPER(LEFT(P27,2)) &amp; "-" &amp; UPPER(LEFT(S27,3))</f>
        <v>100306-ED-ANT</v>
      </c>
      <c r="C27" s="3">
        <v>40243</v>
      </c>
      <c r="D27" s="3">
        <f t="shared" si="1"/>
        <v>40256</v>
      </c>
      <c r="E27" s="3">
        <f t="shared" si="2"/>
        <v>40304</v>
      </c>
      <c r="F27" s="3">
        <f t="shared" si="3"/>
        <v>40268</v>
      </c>
      <c r="G27" s="61">
        <f t="shared" si="4"/>
        <v>2010</v>
      </c>
      <c r="H27" s="61">
        <f t="shared" si="5"/>
        <v>3</v>
      </c>
      <c r="I27" s="61" t="str">
        <f>VLOOKUP(H27,'Lookup Values'!$C$2:$D$13,2,FALSE)</f>
        <v>MAR</v>
      </c>
      <c r="J27" s="61">
        <f t="shared" si="6"/>
        <v>6</v>
      </c>
      <c r="K27" s="61">
        <f t="shared" si="7"/>
        <v>7</v>
      </c>
      <c r="L27" s="61" t="str">
        <f>VLOOKUP(K27,'Lookup Values'!$F$2:$G$8,2,FALSE)</f>
        <v>Saturday</v>
      </c>
      <c r="M27" s="3">
        <v>40252</v>
      </c>
      <c r="N27" s="63">
        <f t="shared" si="0"/>
        <v>9</v>
      </c>
      <c r="O27" s="8">
        <v>0.12055286451061575</v>
      </c>
      <c r="P27" t="s">
        <v>24</v>
      </c>
      <c r="Q27" t="s">
        <v>25</v>
      </c>
      <c r="R27" t="str">
        <f t="shared" si="8"/>
        <v>Education: Tango Lessons</v>
      </c>
      <c r="S27" t="s">
        <v>23</v>
      </c>
      <c r="T27" t="s">
        <v>29</v>
      </c>
      <c r="U27" s="1">
        <v>31</v>
      </c>
      <c r="V27" s="1" t="str">
        <f t="shared" si="9"/>
        <v>Education: $31.00</v>
      </c>
      <c r="W27" s="1">
        <f>IF(U27="","",ROUND(U27*'Lookup Values'!$A$2,2))</f>
        <v>2.75</v>
      </c>
      <c r="X27" s="9" t="str">
        <f t="shared" si="10"/>
        <v>Expense</v>
      </c>
      <c r="Y27" s="2" t="s">
        <v>93</v>
      </c>
      <c r="Z27" s="3">
        <f t="shared" si="11"/>
        <v>40243</v>
      </c>
      <c r="AA27" s="67" t="str">
        <f t="shared" si="12"/>
        <v>NO</v>
      </c>
      <c r="AB27" s="2" t="str">
        <f t="shared" si="13"/>
        <v>NO</v>
      </c>
      <c r="AC27" t="str">
        <f>IF(AND(AND(G27&gt;=2007,G27&lt;=2009),OR(S27&lt;&gt;"MTA",S27&lt;&gt;"Fandango"),OR(P27="Food",P27="Shopping",P27="Entertainment")),"Awesome Transaction",IF(AND(G27&lt;=2010,Q27&lt;&gt;"Alcohol"),"Late Transaction",IF(G27=2006,"Early Transaction","CRAP Transaction")))</f>
        <v>Late Transaction</v>
      </c>
    </row>
    <row r="28" spans="1:32" x14ac:dyDescent="0.25">
      <c r="A28" s="2">
        <v>27</v>
      </c>
      <c r="B28" s="3" t="str">
        <f>TEXT(C28,"yymmdd") &amp; "-" &amp; UPPER(LEFT(P28,2)) &amp; "-" &amp; UPPER(LEFT(S28,3))</f>
        <v>090420-FO-TRA</v>
      </c>
      <c r="C28" s="3">
        <v>39923</v>
      </c>
      <c r="D28" s="3">
        <f t="shared" si="1"/>
        <v>39937</v>
      </c>
      <c r="E28" s="3">
        <f t="shared" si="2"/>
        <v>39984</v>
      </c>
      <c r="F28" s="3">
        <f t="shared" si="3"/>
        <v>39933</v>
      </c>
      <c r="G28" s="61">
        <f t="shared" si="4"/>
        <v>2009</v>
      </c>
      <c r="H28" s="61">
        <f t="shared" si="5"/>
        <v>4</v>
      </c>
      <c r="I28" s="61" t="str">
        <f>VLOOKUP(H28,'Lookup Values'!$C$2:$D$13,2,FALSE)</f>
        <v>APR</v>
      </c>
      <c r="J28" s="61">
        <f t="shared" si="6"/>
        <v>20</v>
      </c>
      <c r="K28" s="61">
        <f t="shared" si="7"/>
        <v>2</v>
      </c>
      <c r="L28" s="61" t="str">
        <f>VLOOKUP(K28,'Lookup Values'!$F$2:$G$8,2,FALSE)</f>
        <v>Monday</v>
      </c>
      <c r="M28" s="3">
        <v>39925</v>
      </c>
      <c r="N28" s="63">
        <f t="shared" si="0"/>
        <v>2</v>
      </c>
      <c r="O28" s="8">
        <v>0.21919619998665507</v>
      </c>
      <c r="P28" t="s">
        <v>18</v>
      </c>
      <c r="Q28" t="s">
        <v>31</v>
      </c>
      <c r="R28" t="str">
        <f t="shared" si="8"/>
        <v>Food: Groceries</v>
      </c>
      <c r="S28" t="s">
        <v>30</v>
      </c>
      <c r="T28" t="s">
        <v>26</v>
      </c>
      <c r="U28" s="1">
        <v>225</v>
      </c>
      <c r="V28" s="1" t="str">
        <f t="shared" si="9"/>
        <v>Food: $225.00</v>
      </c>
      <c r="W28" s="1">
        <f>IF(U28="","",ROUND(U28*'Lookup Values'!$A$2,2))</f>
        <v>19.97</v>
      </c>
      <c r="X28" s="9" t="str">
        <f t="shared" si="10"/>
        <v>Expense</v>
      </c>
      <c r="Y28" s="2" t="s">
        <v>94</v>
      </c>
      <c r="Z28" s="3">
        <f t="shared" si="11"/>
        <v>39923</v>
      </c>
      <c r="AA28" s="67" t="str">
        <f t="shared" si="12"/>
        <v>NO</v>
      </c>
      <c r="AB28" s="2" t="str">
        <f t="shared" si="13"/>
        <v>NO</v>
      </c>
      <c r="AC28" t="str">
        <f>IF(AND(AND(G28&gt;=2007,G28&lt;=2009),OR(S28&lt;&gt;"MTA",S28&lt;&gt;"Fandango"),OR(P28="Food",P28="Shopping",P28="Entertainment")),"Awesome Transaction",IF(AND(G28&lt;=2010,Q28&lt;&gt;"Alcohol"),"Late Transaction",IF(G28=2006,"Early Transaction","CRAP Transaction")))</f>
        <v>Awesome Transaction</v>
      </c>
    </row>
    <row r="29" spans="1:32" x14ac:dyDescent="0.25">
      <c r="A29" s="2">
        <v>28</v>
      </c>
      <c r="B29" s="3" t="str">
        <f>TEXT(C29,"yymmdd") &amp; "-" &amp; UPPER(LEFT(P29,2)) &amp; "-" &amp; UPPER(LEFT(S29,3))</f>
        <v>101120-IN-EZE</v>
      </c>
      <c r="C29" s="3">
        <v>40502</v>
      </c>
      <c r="D29" s="3">
        <f t="shared" si="1"/>
        <v>40515</v>
      </c>
      <c r="E29" s="3">
        <f t="shared" si="2"/>
        <v>40563</v>
      </c>
      <c r="F29" s="3">
        <f t="shared" si="3"/>
        <v>40512</v>
      </c>
      <c r="G29" s="61">
        <f t="shared" si="4"/>
        <v>2010</v>
      </c>
      <c r="H29" s="61">
        <f t="shared" si="5"/>
        <v>11</v>
      </c>
      <c r="I29" s="61" t="str">
        <f>VLOOKUP(H29,'Lookup Values'!$C$2:$D$13,2,FALSE)</f>
        <v>NOV</v>
      </c>
      <c r="J29" s="61">
        <f t="shared" si="6"/>
        <v>20</v>
      </c>
      <c r="K29" s="61">
        <f t="shared" si="7"/>
        <v>7</v>
      </c>
      <c r="L29" s="61" t="str">
        <f>VLOOKUP(K29,'Lookup Values'!$F$2:$G$8,2,FALSE)</f>
        <v>Saturday</v>
      </c>
      <c r="M29" s="3">
        <v>40511</v>
      </c>
      <c r="N29" s="63">
        <f t="shared" si="0"/>
        <v>9</v>
      </c>
      <c r="O29" s="8">
        <v>0.68637984120678597</v>
      </c>
      <c r="P29" t="s">
        <v>61</v>
      </c>
      <c r="Q29" t="s">
        <v>62</v>
      </c>
      <c r="R29" t="str">
        <f t="shared" si="8"/>
        <v>Income: Salary</v>
      </c>
      <c r="S29" t="s">
        <v>65</v>
      </c>
      <c r="T29" t="s">
        <v>16</v>
      </c>
      <c r="U29" s="1">
        <v>64</v>
      </c>
      <c r="V29" s="1" t="str">
        <f t="shared" si="9"/>
        <v>Income: $64.00</v>
      </c>
      <c r="W29" s="1">
        <f>IF(U29="","",ROUND(U29*'Lookup Values'!$A$2,2))</f>
        <v>5.68</v>
      </c>
      <c r="X29" s="9" t="str">
        <f t="shared" si="10"/>
        <v>Income</v>
      </c>
      <c r="Y29" s="2" t="s">
        <v>95</v>
      </c>
      <c r="Z29" s="3">
        <f t="shared" si="11"/>
        <v>40502</v>
      </c>
      <c r="AA29" s="67" t="str">
        <f t="shared" si="12"/>
        <v>NO</v>
      </c>
      <c r="AB29" s="2" t="str">
        <f t="shared" si="13"/>
        <v>NO</v>
      </c>
      <c r="AC29" t="str">
        <f>IF(AND(AND(G29&gt;=2007,G29&lt;=2009),OR(S29&lt;&gt;"MTA",S29&lt;&gt;"Fandango"),OR(P29="Food",P29="Shopping",P29="Entertainment")),"Awesome Transaction",IF(AND(G29&lt;=2010,Q29&lt;&gt;"Alcohol"),"Late Transaction",IF(G29=2006,"Early Transaction","CRAP Transaction")))</f>
        <v>Late Transaction</v>
      </c>
    </row>
    <row r="30" spans="1:32" x14ac:dyDescent="0.25">
      <c r="A30" s="2">
        <v>29</v>
      </c>
      <c r="B30" s="3" t="str">
        <f>TEXT(C30,"yymmdd") &amp; "-" &amp; UPPER(LEFT(P30,2)) &amp; "-" &amp; UPPER(LEFT(S30,3))</f>
        <v>100413-EN-MOE</v>
      </c>
      <c r="C30" s="3">
        <v>40281</v>
      </c>
      <c r="D30" s="3">
        <f t="shared" si="1"/>
        <v>40295</v>
      </c>
      <c r="E30" s="3">
        <f t="shared" si="2"/>
        <v>40342</v>
      </c>
      <c r="F30" s="3">
        <f t="shared" si="3"/>
        <v>40298</v>
      </c>
      <c r="G30" s="61">
        <f t="shared" si="4"/>
        <v>2010</v>
      </c>
      <c r="H30" s="61">
        <f t="shared" si="5"/>
        <v>4</v>
      </c>
      <c r="I30" s="61" t="str">
        <f>VLOOKUP(H30,'Lookup Values'!$C$2:$D$13,2,FALSE)</f>
        <v>APR</v>
      </c>
      <c r="J30" s="61">
        <f t="shared" si="6"/>
        <v>13</v>
      </c>
      <c r="K30" s="61">
        <f t="shared" si="7"/>
        <v>3</v>
      </c>
      <c r="L30" s="61" t="str">
        <f>VLOOKUP(K30,'Lookup Values'!$F$2:$G$8,2,FALSE)</f>
        <v>Tuesday</v>
      </c>
      <c r="M30" s="3">
        <v>40287</v>
      </c>
      <c r="N30" s="63">
        <f t="shared" si="0"/>
        <v>6</v>
      </c>
      <c r="O30" s="8">
        <v>0.2105260649396814</v>
      </c>
      <c r="P30" t="s">
        <v>14</v>
      </c>
      <c r="Q30" t="s">
        <v>15</v>
      </c>
      <c r="R30" t="str">
        <f t="shared" si="8"/>
        <v>Entertainment: Alcohol</v>
      </c>
      <c r="S30" t="s">
        <v>13</v>
      </c>
      <c r="T30" t="s">
        <v>29</v>
      </c>
      <c r="U30" s="1">
        <v>174</v>
      </c>
      <c r="V30" s="1" t="str">
        <f t="shared" si="9"/>
        <v>Entertainment: $174.00</v>
      </c>
      <c r="W30" s="1">
        <f>IF(U30="","",ROUND(U30*'Lookup Values'!$A$2,2))</f>
        <v>15.44</v>
      </c>
      <c r="X30" s="9" t="str">
        <f t="shared" si="10"/>
        <v>Expense</v>
      </c>
      <c r="Y30" s="2" t="s">
        <v>96</v>
      </c>
      <c r="Z30" s="3">
        <f t="shared" si="11"/>
        <v>40281</v>
      </c>
      <c r="AA30" s="67" t="str">
        <f t="shared" si="12"/>
        <v>NO</v>
      </c>
      <c r="AB30" s="2" t="str">
        <f t="shared" si="13"/>
        <v>NO</v>
      </c>
      <c r="AC30" t="str">
        <f>IF(AND(AND(G30&gt;=2007,G30&lt;=2009),OR(S30&lt;&gt;"MTA",S30&lt;&gt;"Fandango"),OR(P30="Food",P30="Shopping",P30="Entertainment")),"Awesome Transaction",IF(AND(G30&lt;=2010,Q30&lt;&gt;"Alcohol"),"Late Transaction",IF(G30=2006,"Early Transaction","CRAP Transaction")))</f>
        <v>CRAP Transaction</v>
      </c>
    </row>
    <row r="31" spans="1:32" x14ac:dyDescent="0.25">
      <c r="A31" s="2">
        <v>30</v>
      </c>
      <c r="B31" s="3" t="str">
        <f>TEXT(C31,"yymmdd") &amp; "-" &amp; UPPER(LEFT(P31,2)) &amp; "-" &amp; UPPER(LEFT(S31,3))</f>
        <v>080516-EN-MOE</v>
      </c>
      <c r="C31" s="3">
        <v>39584</v>
      </c>
      <c r="D31" s="3">
        <f t="shared" si="1"/>
        <v>39598</v>
      </c>
      <c r="E31" s="3">
        <f t="shared" si="2"/>
        <v>39645</v>
      </c>
      <c r="F31" s="3">
        <f t="shared" si="3"/>
        <v>39599</v>
      </c>
      <c r="G31" s="61">
        <f t="shared" si="4"/>
        <v>2008</v>
      </c>
      <c r="H31" s="61">
        <f t="shared" si="5"/>
        <v>5</v>
      </c>
      <c r="I31" s="61" t="str">
        <f>VLOOKUP(H31,'Lookup Values'!$C$2:$D$13,2,FALSE)</f>
        <v>MAY</v>
      </c>
      <c r="J31" s="61">
        <f t="shared" si="6"/>
        <v>16</v>
      </c>
      <c r="K31" s="61">
        <f t="shared" si="7"/>
        <v>6</v>
      </c>
      <c r="L31" s="61" t="str">
        <f>VLOOKUP(K31,'Lookup Values'!$F$2:$G$8,2,FALSE)</f>
        <v>Friday</v>
      </c>
      <c r="M31" s="3">
        <v>39588</v>
      </c>
      <c r="N31" s="63">
        <f t="shared" si="0"/>
        <v>4</v>
      </c>
      <c r="O31" s="8">
        <v>0.64549871419971327</v>
      </c>
      <c r="P31" t="s">
        <v>14</v>
      </c>
      <c r="Q31" t="s">
        <v>15</v>
      </c>
      <c r="R31" t="str">
        <f t="shared" si="8"/>
        <v>Entertainment: Alcohol</v>
      </c>
      <c r="S31" t="s">
        <v>13</v>
      </c>
      <c r="T31" t="s">
        <v>29</v>
      </c>
      <c r="U31" s="1">
        <v>368</v>
      </c>
      <c r="V31" s="1" t="str">
        <f t="shared" si="9"/>
        <v>Entertainment: $368.00</v>
      </c>
      <c r="W31" s="1">
        <f>IF(U31="","",ROUND(U31*'Lookup Values'!$A$2,2))</f>
        <v>32.659999999999997</v>
      </c>
      <c r="X31" s="9" t="str">
        <f t="shared" si="10"/>
        <v>Expense</v>
      </c>
      <c r="Y31" s="2" t="s">
        <v>97</v>
      </c>
      <c r="Z31" s="3">
        <f t="shared" si="11"/>
        <v>39584</v>
      </c>
      <c r="AA31" s="67" t="str">
        <f t="shared" si="12"/>
        <v>NO</v>
      </c>
      <c r="AB31" s="2" t="str">
        <f t="shared" si="13"/>
        <v>NO</v>
      </c>
      <c r="AC31" t="str">
        <f>IF(AND(AND(G31&gt;=2007,G31&lt;=2009),OR(S31&lt;&gt;"MTA",S31&lt;&gt;"Fandango"),OR(P31="Food",P31="Shopping",P31="Entertainment")),"Awesome Transaction",IF(AND(G31&lt;=2010,Q31&lt;&gt;"Alcohol"),"Late Transaction",IF(G31=2006,"Early Transaction","CRAP Transaction")))</f>
        <v>Awesome Transaction</v>
      </c>
    </row>
    <row r="32" spans="1:32" x14ac:dyDescent="0.25">
      <c r="A32" s="2">
        <v>31</v>
      </c>
      <c r="B32" s="3" t="str">
        <f>TEXT(C32,"yymmdd") &amp; "-" &amp; UPPER(LEFT(P32,2)) &amp; "-" &amp; UPPER(LEFT(S32,3))</f>
        <v>070207-FO-CIT</v>
      </c>
      <c r="C32" s="3">
        <v>39120</v>
      </c>
      <c r="D32" s="3">
        <f t="shared" si="1"/>
        <v>39134</v>
      </c>
      <c r="E32" s="3">
        <f t="shared" si="2"/>
        <v>39179</v>
      </c>
      <c r="F32" s="3">
        <f t="shared" si="3"/>
        <v>39141</v>
      </c>
      <c r="G32" s="61">
        <f t="shared" si="4"/>
        <v>2007</v>
      </c>
      <c r="H32" s="61">
        <f t="shared" si="5"/>
        <v>2</v>
      </c>
      <c r="I32" s="61" t="str">
        <f>VLOOKUP(H32,'Lookup Values'!$C$2:$D$13,2,FALSE)</f>
        <v>FEB</v>
      </c>
      <c r="J32" s="61">
        <f t="shared" si="6"/>
        <v>7</v>
      </c>
      <c r="K32" s="61">
        <f t="shared" si="7"/>
        <v>4</v>
      </c>
      <c r="L32" s="61" t="str">
        <f>VLOOKUP(K32,'Lookup Values'!$F$2:$G$8,2,FALSE)</f>
        <v>Wednesday</v>
      </c>
      <c r="M32" s="3">
        <v>39129</v>
      </c>
      <c r="N32" s="63">
        <f t="shared" si="0"/>
        <v>9</v>
      </c>
      <c r="O32" s="8">
        <v>0.2791769665968139</v>
      </c>
      <c r="P32" t="s">
        <v>18</v>
      </c>
      <c r="Q32" t="s">
        <v>43</v>
      </c>
      <c r="R32" t="str">
        <f t="shared" si="8"/>
        <v>Food: Coffee</v>
      </c>
      <c r="S32" t="s">
        <v>42</v>
      </c>
      <c r="T32" t="s">
        <v>29</v>
      </c>
      <c r="U32" s="1">
        <v>427</v>
      </c>
      <c r="V32" s="1" t="str">
        <f t="shared" si="9"/>
        <v>Food: $427.00</v>
      </c>
      <c r="W32" s="1">
        <f>IF(U32="","",ROUND(U32*'Lookup Values'!$A$2,2))</f>
        <v>37.9</v>
      </c>
      <c r="X32" s="9" t="str">
        <f t="shared" si="10"/>
        <v>Expense</v>
      </c>
      <c r="Y32" s="2" t="s">
        <v>98</v>
      </c>
      <c r="Z32" s="3">
        <f t="shared" si="11"/>
        <v>39120</v>
      </c>
      <c r="AA32" s="67" t="str">
        <f t="shared" si="12"/>
        <v>NO</v>
      </c>
      <c r="AB32" s="2" t="str">
        <f t="shared" si="13"/>
        <v>NO</v>
      </c>
      <c r="AC32" t="str">
        <f>IF(AND(AND(G32&gt;=2007,G32&lt;=2009),OR(S32&lt;&gt;"MTA",S32&lt;&gt;"Fandango"),OR(P32="Food",P32="Shopping",P32="Entertainment")),"Awesome Transaction",IF(AND(G32&lt;=2010,Q32&lt;&gt;"Alcohol"),"Late Transaction",IF(G32=2006,"Early Transaction","CRAP Transaction")))</f>
        <v>Awesome Transaction</v>
      </c>
    </row>
    <row r="33" spans="1:29" x14ac:dyDescent="0.25">
      <c r="A33" s="2">
        <v>32</v>
      </c>
      <c r="B33" s="3" t="str">
        <f>TEXT(C33,"yymmdd") &amp; "-" &amp; UPPER(LEFT(P33,2)) &amp; "-" &amp; UPPER(LEFT(S33,3))</f>
        <v>111130-FO-TRA</v>
      </c>
      <c r="C33" s="3">
        <v>40877</v>
      </c>
      <c r="D33" s="3">
        <f t="shared" si="1"/>
        <v>40891</v>
      </c>
      <c r="E33" s="3">
        <f t="shared" si="2"/>
        <v>40938</v>
      </c>
      <c r="F33" s="3">
        <f t="shared" si="3"/>
        <v>40877</v>
      </c>
      <c r="G33" s="61">
        <f t="shared" si="4"/>
        <v>2011</v>
      </c>
      <c r="H33" s="61">
        <f t="shared" si="5"/>
        <v>11</v>
      </c>
      <c r="I33" s="61" t="str">
        <f>VLOOKUP(H33,'Lookup Values'!$C$2:$D$13,2,FALSE)</f>
        <v>NOV</v>
      </c>
      <c r="J33" s="61">
        <f t="shared" si="6"/>
        <v>30</v>
      </c>
      <c r="K33" s="61">
        <f t="shared" si="7"/>
        <v>4</v>
      </c>
      <c r="L33" s="61" t="str">
        <f>VLOOKUP(K33,'Lookup Values'!$F$2:$G$8,2,FALSE)</f>
        <v>Wednesday</v>
      </c>
      <c r="M33" s="3">
        <v>40884</v>
      </c>
      <c r="N33" s="63">
        <f t="shared" si="0"/>
        <v>7</v>
      </c>
      <c r="O33" s="8">
        <v>0.70393383715453128</v>
      </c>
      <c r="P33" t="s">
        <v>18</v>
      </c>
      <c r="Q33" t="s">
        <v>31</v>
      </c>
      <c r="R33" t="str">
        <f t="shared" si="8"/>
        <v>Food: Groceries</v>
      </c>
      <c r="S33" t="s">
        <v>30</v>
      </c>
      <c r="T33" t="s">
        <v>16</v>
      </c>
      <c r="U33" s="1">
        <v>248</v>
      </c>
      <c r="V33" s="1" t="str">
        <f t="shared" si="9"/>
        <v>Food: $248.00</v>
      </c>
      <c r="W33" s="1">
        <f>IF(U33="","",ROUND(U33*'Lookup Values'!$A$2,2))</f>
        <v>22.01</v>
      </c>
      <c r="X33" s="9" t="str">
        <f t="shared" si="10"/>
        <v>Expense</v>
      </c>
      <c r="Y33" s="2" t="s">
        <v>99</v>
      </c>
      <c r="Z33" s="3">
        <f t="shared" si="11"/>
        <v>40877</v>
      </c>
      <c r="AA33" s="67" t="str">
        <f t="shared" si="12"/>
        <v>NO</v>
      </c>
      <c r="AB33" s="2" t="str">
        <f t="shared" si="13"/>
        <v>NO</v>
      </c>
      <c r="AC33" t="str">
        <f>IF(AND(AND(G33&gt;=2007,G33&lt;=2009),OR(S33&lt;&gt;"MTA",S33&lt;&gt;"Fandango"),OR(P33="Food",P33="Shopping",P33="Entertainment")),"Awesome Transaction",IF(AND(G33&lt;=2010,Q33&lt;&gt;"Alcohol"),"Late Transaction",IF(G33=2006,"Early Transaction","CRAP Transaction")))</f>
        <v>CRAP Transaction</v>
      </c>
    </row>
    <row r="34" spans="1:29" x14ac:dyDescent="0.25">
      <c r="A34" s="2">
        <v>33</v>
      </c>
      <c r="B34" s="3" t="str">
        <f>TEXT(C34,"yymmdd") &amp; "-" &amp; UPPER(LEFT(P34,2)) &amp; "-" &amp; UPPER(LEFT(S34,3))</f>
        <v>090404-ED-ANT</v>
      </c>
      <c r="C34" s="3">
        <v>39907</v>
      </c>
      <c r="D34" s="3">
        <f t="shared" si="1"/>
        <v>39920</v>
      </c>
      <c r="E34" s="3">
        <f t="shared" si="2"/>
        <v>39968</v>
      </c>
      <c r="F34" s="3">
        <f t="shared" si="3"/>
        <v>39933</v>
      </c>
      <c r="G34" s="61">
        <f t="shared" si="4"/>
        <v>2009</v>
      </c>
      <c r="H34" s="61">
        <f t="shared" si="5"/>
        <v>4</v>
      </c>
      <c r="I34" s="61" t="str">
        <f>VLOOKUP(H34,'Lookup Values'!$C$2:$D$13,2,FALSE)</f>
        <v>APR</v>
      </c>
      <c r="J34" s="61">
        <f t="shared" si="6"/>
        <v>4</v>
      </c>
      <c r="K34" s="61">
        <f t="shared" si="7"/>
        <v>7</v>
      </c>
      <c r="L34" s="61" t="str">
        <f>VLOOKUP(K34,'Lookup Values'!$F$2:$G$8,2,FALSE)</f>
        <v>Saturday</v>
      </c>
      <c r="M34" s="3">
        <v>39915</v>
      </c>
      <c r="N34" s="63">
        <f t="shared" si="0"/>
        <v>8</v>
      </c>
      <c r="O34" s="8">
        <v>0.92336589790628931</v>
      </c>
      <c r="P34" t="s">
        <v>24</v>
      </c>
      <c r="Q34" t="s">
        <v>25</v>
      </c>
      <c r="R34" t="str">
        <f t="shared" si="8"/>
        <v>Education: Tango Lessons</v>
      </c>
      <c r="S34" t="s">
        <v>23</v>
      </c>
      <c r="T34" t="s">
        <v>29</v>
      </c>
      <c r="U34" s="1">
        <v>249</v>
      </c>
      <c r="V34" s="1" t="str">
        <f t="shared" si="9"/>
        <v>Education: $249.00</v>
      </c>
      <c r="W34" s="1">
        <f>IF(U34="","",ROUND(U34*'Lookup Values'!$A$2,2))</f>
        <v>22.1</v>
      </c>
      <c r="X34" s="9" t="str">
        <f t="shared" si="10"/>
        <v>Expense</v>
      </c>
      <c r="Y34" s="2" t="s">
        <v>100</v>
      </c>
      <c r="Z34" s="3">
        <f t="shared" si="11"/>
        <v>39907</v>
      </c>
      <c r="AA34" s="67" t="str">
        <f t="shared" si="12"/>
        <v>NO</v>
      </c>
      <c r="AB34" s="2" t="str">
        <f t="shared" si="13"/>
        <v>NO</v>
      </c>
      <c r="AC34" t="str">
        <f>IF(AND(AND(G34&gt;=2007,G34&lt;=2009),OR(S34&lt;&gt;"MTA",S34&lt;&gt;"Fandango"),OR(P34="Food",P34="Shopping",P34="Entertainment")),"Awesome Transaction",IF(AND(G34&lt;=2010,Q34&lt;&gt;"Alcohol"),"Late Transaction",IF(G34=2006,"Early Transaction","CRAP Transaction")))</f>
        <v>Late Transaction</v>
      </c>
    </row>
    <row r="35" spans="1:29" x14ac:dyDescent="0.25">
      <c r="A35" s="2">
        <v>34</v>
      </c>
      <c r="B35" s="3" t="str">
        <f>TEXT(C35,"yymmdd") &amp; "-" &amp; UPPER(LEFT(P35,2)) &amp; "-" &amp; UPPER(LEFT(S35,3))</f>
        <v>090108-HE-FRE</v>
      </c>
      <c r="C35" s="3">
        <v>39821</v>
      </c>
      <c r="D35" s="3">
        <f t="shared" si="1"/>
        <v>39835</v>
      </c>
      <c r="E35" s="3">
        <f t="shared" si="2"/>
        <v>39880</v>
      </c>
      <c r="F35" s="3">
        <f t="shared" si="3"/>
        <v>39844</v>
      </c>
      <c r="G35" s="61">
        <f t="shared" si="4"/>
        <v>2009</v>
      </c>
      <c r="H35" s="61">
        <f t="shared" si="5"/>
        <v>1</v>
      </c>
      <c r="I35" s="61" t="str">
        <f>VLOOKUP(H35,'Lookup Values'!$C$2:$D$13,2,FALSE)</f>
        <v>JAN</v>
      </c>
      <c r="J35" s="61">
        <f t="shared" si="6"/>
        <v>8</v>
      </c>
      <c r="K35" s="61">
        <f t="shared" si="7"/>
        <v>5</v>
      </c>
      <c r="L35" s="61" t="str">
        <f>VLOOKUP(K35,'Lookup Values'!$F$2:$G$8,2,FALSE)</f>
        <v>Thursday</v>
      </c>
      <c r="M35" s="3">
        <v>39822</v>
      </c>
      <c r="N35" s="63">
        <f t="shared" si="0"/>
        <v>1</v>
      </c>
      <c r="O35" s="8">
        <v>0.78795948885251188</v>
      </c>
      <c r="P35" t="s">
        <v>45</v>
      </c>
      <c r="Q35" t="s">
        <v>46</v>
      </c>
      <c r="R35" t="str">
        <f t="shared" si="8"/>
        <v>Health: Insurance Premium</v>
      </c>
      <c r="S35" t="s">
        <v>44</v>
      </c>
      <c r="T35" t="s">
        <v>26</v>
      </c>
      <c r="U35" s="1">
        <v>444</v>
      </c>
      <c r="V35" s="1" t="str">
        <f t="shared" si="9"/>
        <v>Health: $444.00</v>
      </c>
      <c r="W35" s="1">
        <f>IF(U35="","",ROUND(U35*'Lookup Values'!$A$2,2))</f>
        <v>39.409999999999997</v>
      </c>
      <c r="X35" s="9" t="str">
        <f t="shared" si="10"/>
        <v>Expense</v>
      </c>
      <c r="Y35" s="2" t="s">
        <v>101</v>
      </c>
      <c r="Z35" s="3">
        <f t="shared" si="11"/>
        <v>39821</v>
      </c>
      <c r="AA35" s="67" t="str">
        <f t="shared" si="12"/>
        <v>NO</v>
      </c>
      <c r="AB35" s="2" t="str">
        <f t="shared" si="13"/>
        <v>NO</v>
      </c>
      <c r="AC35" t="str">
        <f>IF(AND(AND(G35&gt;=2007,G35&lt;=2009),OR(S35&lt;&gt;"MTA",S35&lt;&gt;"Fandango"),OR(P35="Food",P35="Shopping",P35="Entertainment")),"Awesome Transaction",IF(AND(G35&lt;=2010,Q35&lt;&gt;"Alcohol"),"Late Transaction",IF(G35=2006,"Early Transaction","CRAP Transaction")))</f>
        <v>Late Transaction</v>
      </c>
    </row>
    <row r="36" spans="1:29" x14ac:dyDescent="0.25">
      <c r="A36" s="2">
        <v>35</v>
      </c>
      <c r="B36" s="3" t="str">
        <f>TEXT(C36,"yymmdd") &amp; "-" &amp; UPPER(LEFT(P36,2)) &amp; "-" &amp; UPPER(LEFT(S36,3))</f>
        <v>091208-HE-FRE</v>
      </c>
      <c r="C36" s="3">
        <v>40155</v>
      </c>
      <c r="D36" s="3">
        <f t="shared" si="1"/>
        <v>40169</v>
      </c>
      <c r="E36" s="3">
        <f t="shared" si="2"/>
        <v>40217</v>
      </c>
      <c r="F36" s="3">
        <f t="shared" si="3"/>
        <v>40178</v>
      </c>
      <c r="G36" s="61">
        <f t="shared" si="4"/>
        <v>2009</v>
      </c>
      <c r="H36" s="61">
        <f t="shared" si="5"/>
        <v>12</v>
      </c>
      <c r="I36" s="61" t="str">
        <f>VLOOKUP(H36,'Lookup Values'!$C$2:$D$13,2,FALSE)</f>
        <v>DEC</v>
      </c>
      <c r="J36" s="61">
        <f t="shared" si="6"/>
        <v>8</v>
      </c>
      <c r="K36" s="61">
        <f t="shared" si="7"/>
        <v>3</v>
      </c>
      <c r="L36" s="61" t="str">
        <f>VLOOKUP(K36,'Lookup Values'!$F$2:$G$8,2,FALSE)</f>
        <v>Tuesday</v>
      </c>
      <c r="M36" s="3">
        <v>40157</v>
      </c>
      <c r="N36" s="63">
        <f t="shared" si="0"/>
        <v>2</v>
      </c>
      <c r="O36" s="8">
        <v>0.36493936485911582</v>
      </c>
      <c r="P36" t="s">
        <v>45</v>
      </c>
      <c r="Q36" t="s">
        <v>46</v>
      </c>
      <c r="R36" t="str">
        <f t="shared" si="8"/>
        <v>Health: Insurance Premium</v>
      </c>
      <c r="S36" t="s">
        <v>44</v>
      </c>
      <c r="T36" t="s">
        <v>29</v>
      </c>
      <c r="U36" s="1">
        <v>14</v>
      </c>
      <c r="V36" s="1" t="str">
        <f t="shared" si="9"/>
        <v>Health: $14.00</v>
      </c>
      <c r="W36" s="1">
        <f>IF(U36="","",ROUND(U36*'Lookup Values'!$A$2,2))</f>
        <v>1.24</v>
      </c>
      <c r="X36" s="9" t="str">
        <f t="shared" si="10"/>
        <v>Expense</v>
      </c>
      <c r="Y36" s="2" t="s">
        <v>102</v>
      </c>
      <c r="Z36" s="3">
        <f t="shared" si="11"/>
        <v>40155</v>
      </c>
      <c r="AA36" s="67" t="str">
        <f t="shared" si="12"/>
        <v>NO</v>
      </c>
      <c r="AB36" s="2" t="str">
        <f t="shared" si="13"/>
        <v>NO</v>
      </c>
      <c r="AC36" t="str">
        <f>IF(AND(AND(G36&gt;=2007,G36&lt;=2009),OR(S36&lt;&gt;"MTA",S36&lt;&gt;"Fandango"),OR(P36="Food",P36="Shopping",P36="Entertainment")),"Awesome Transaction",IF(AND(G36&lt;=2010,Q36&lt;&gt;"Alcohol"),"Late Transaction",IF(G36=2006,"Early Transaction","CRAP Transaction")))</f>
        <v>Late Transaction</v>
      </c>
    </row>
    <row r="37" spans="1:29" x14ac:dyDescent="0.25">
      <c r="A37" s="2">
        <v>36</v>
      </c>
      <c r="B37" s="3" t="str">
        <f>TEXT(C37,"yymmdd") &amp; "-" &amp; UPPER(LEFT(P37,2)) &amp; "-" &amp; UPPER(LEFT(S37,3))</f>
        <v>090819-EN-MOE</v>
      </c>
      <c r="C37" s="3">
        <v>40044</v>
      </c>
      <c r="D37" s="3">
        <f t="shared" si="1"/>
        <v>40058</v>
      </c>
      <c r="E37" s="3">
        <f t="shared" si="2"/>
        <v>40105</v>
      </c>
      <c r="F37" s="3">
        <f t="shared" si="3"/>
        <v>40056</v>
      </c>
      <c r="G37" s="61">
        <f t="shared" si="4"/>
        <v>2009</v>
      </c>
      <c r="H37" s="61">
        <f t="shared" si="5"/>
        <v>8</v>
      </c>
      <c r="I37" s="61" t="str">
        <f>VLOOKUP(H37,'Lookup Values'!$C$2:$D$13,2,FALSE)</f>
        <v>AUG</v>
      </c>
      <c r="J37" s="61">
        <f t="shared" si="6"/>
        <v>19</v>
      </c>
      <c r="K37" s="61">
        <f t="shared" si="7"/>
        <v>4</v>
      </c>
      <c r="L37" s="61" t="str">
        <f>VLOOKUP(K37,'Lookup Values'!$F$2:$G$8,2,FALSE)</f>
        <v>Wednesday</v>
      </c>
      <c r="M37" s="3">
        <v>40046</v>
      </c>
      <c r="N37" s="63">
        <f t="shared" si="0"/>
        <v>2</v>
      </c>
      <c r="O37" s="8">
        <v>7.3808122267489784E-2</v>
      </c>
      <c r="P37" t="s">
        <v>14</v>
      </c>
      <c r="Q37" t="s">
        <v>15</v>
      </c>
      <c r="R37" t="str">
        <f t="shared" si="8"/>
        <v>Entertainment: Alcohol</v>
      </c>
      <c r="S37" t="s">
        <v>13</v>
      </c>
      <c r="T37" t="s">
        <v>16</v>
      </c>
      <c r="U37" s="1">
        <v>17</v>
      </c>
      <c r="V37" s="1" t="str">
        <f t="shared" si="9"/>
        <v>Entertainment: $17.00</v>
      </c>
      <c r="W37" s="1">
        <f>IF(U37="","",ROUND(U37*'Lookup Values'!$A$2,2))</f>
        <v>1.51</v>
      </c>
      <c r="X37" s="9" t="str">
        <f t="shared" si="10"/>
        <v>Expense</v>
      </c>
      <c r="Y37" s="2" t="s">
        <v>103</v>
      </c>
      <c r="Z37" s="3">
        <f t="shared" si="11"/>
        <v>40044</v>
      </c>
      <c r="AA37" s="67" t="str">
        <f t="shared" si="12"/>
        <v>NO</v>
      </c>
      <c r="AB37" s="2" t="str">
        <f t="shared" si="13"/>
        <v>NO</v>
      </c>
      <c r="AC37" t="str">
        <f>IF(AND(AND(G37&gt;=2007,G37&lt;=2009),OR(S37&lt;&gt;"MTA",S37&lt;&gt;"Fandango"),OR(P37="Food",P37="Shopping",P37="Entertainment")),"Awesome Transaction",IF(AND(G37&lt;=2010,Q37&lt;&gt;"Alcohol"),"Late Transaction",IF(G37=2006,"Early Transaction","CRAP Transaction")))</f>
        <v>Awesome Transaction</v>
      </c>
    </row>
    <row r="38" spans="1:29" x14ac:dyDescent="0.25">
      <c r="A38" s="2">
        <v>37</v>
      </c>
      <c r="B38" s="3" t="str">
        <f>TEXT(C38,"yymmdd") &amp; "-" &amp; UPPER(LEFT(P38,2)) &amp; "-" &amp; UPPER(LEFT(S38,3))</f>
        <v>110202-IN-AUN</v>
      </c>
      <c r="C38" s="3">
        <v>40576</v>
      </c>
      <c r="D38" s="3">
        <f t="shared" si="1"/>
        <v>40590</v>
      </c>
      <c r="E38" s="3">
        <f t="shared" si="2"/>
        <v>40635</v>
      </c>
      <c r="F38" s="3">
        <f t="shared" si="3"/>
        <v>40602</v>
      </c>
      <c r="G38" s="61">
        <f t="shared" si="4"/>
        <v>2011</v>
      </c>
      <c r="H38" s="61">
        <f t="shared" si="5"/>
        <v>2</v>
      </c>
      <c r="I38" s="61" t="str">
        <f>VLOOKUP(H38,'Lookup Values'!$C$2:$D$13,2,FALSE)</f>
        <v>FEB</v>
      </c>
      <c r="J38" s="61">
        <f t="shared" si="6"/>
        <v>2</v>
      </c>
      <c r="K38" s="61">
        <f t="shared" si="7"/>
        <v>4</v>
      </c>
      <c r="L38" s="61" t="str">
        <f>VLOOKUP(K38,'Lookup Values'!$F$2:$G$8,2,FALSE)</f>
        <v>Wednesday</v>
      </c>
      <c r="M38" s="3">
        <v>40583</v>
      </c>
      <c r="N38" s="63">
        <f t="shared" si="0"/>
        <v>7</v>
      </c>
      <c r="O38" s="8">
        <v>0.407725995984907</v>
      </c>
      <c r="P38" t="s">
        <v>61</v>
      </c>
      <c r="Q38" t="s">
        <v>64</v>
      </c>
      <c r="R38" t="str">
        <f t="shared" si="8"/>
        <v>Income: Gift Received</v>
      </c>
      <c r="S38" t="s">
        <v>67</v>
      </c>
      <c r="T38" t="s">
        <v>26</v>
      </c>
      <c r="U38" s="1">
        <v>167</v>
      </c>
      <c r="V38" s="1" t="str">
        <f t="shared" si="9"/>
        <v>Income: $167.00</v>
      </c>
      <c r="W38" s="1">
        <f>IF(U38="","",ROUND(U38*'Lookup Values'!$A$2,2))</f>
        <v>14.82</v>
      </c>
      <c r="X38" s="9" t="str">
        <f t="shared" si="10"/>
        <v>Income</v>
      </c>
      <c r="Y38" s="2" t="s">
        <v>104</v>
      </c>
      <c r="Z38" s="3">
        <f t="shared" si="11"/>
        <v>40576</v>
      </c>
      <c r="AA38" s="67" t="str">
        <f t="shared" si="12"/>
        <v>NO</v>
      </c>
      <c r="AB38" s="2" t="str">
        <f t="shared" si="13"/>
        <v>NO</v>
      </c>
      <c r="AC38" t="str">
        <f>IF(AND(AND(G38&gt;=2007,G38&lt;=2009),OR(S38&lt;&gt;"MTA",S38&lt;&gt;"Fandango"),OR(P38="Food",P38="Shopping",P38="Entertainment")),"Awesome Transaction",IF(AND(G38&lt;=2010,Q38&lt;&gt;"Alcohol"),"Late Transaction",IF(G38=2006,"Early Transaction","CRAP Transaction")))</f>
        <v>CRAP Transaction</v>
      </c>
    </row>
    <row r="39" spans="1:29" x14ac:dyDescent="0.25">
      <c r="A39" s="2">
        <v>38</v>
      </c>
      <c r="B39" s="3" t="str">
        <f>TEXT(C39,"yymmdd") &amp; "-" &amp; UPPER(LEFT(P39,2)) &amp; "-" &amp; UPPER(LEFT(S39,3))</f>
        <v>100630-SH-EXP</v>
      </c>
      <c r="C39" s="3">
        <v>40359</v>
      </c>
      <c r="D39" s="3">
        <f t="shared" si="1"/>
        <v>40373</v>
      </c>
      <c r="E39" s="3">
        <f t="shared" si="2"/>
        <v>40420</v>
      </c>
      <c r="F39" s="3">
        <f t="shared" si="3"/>
        <v>40359</v>
      </c>
      <c r="G39" s="61">
        <f t="shared" si="4"/>
        <v>2010</v>
      </c>
      <c r="H39" s="61">
        <f t="shared" si="5"/>
        <v>6</v>
      </c>
      <c r="I39" s="61" t="str">
        <f>VLOOKUP(H39,'Lookup Values'!$C$2:$D$13,2,FALSE)</f>
        <v>JUN</v>
      </c>
      <c r="J39" s="61">
        <f t="shared" si="6"/>
        <v>30</v>
      </c>
      <c r="K39" s="61">
        <f t="shared" si="7"/>
        <v>4</v>
      </c>
      <c r="L39" s="61" t="str">
        <f>VLOOKUP(K39,'Lookup Values'!$F$2:$G$8,2,FALSE)</f>
        <v>Wednesday</v>
      </c>
      <c r="M39" s="3">
        <v>40360</v>
      </c>
      <c r="N39" s="63">
        <f t="shared" si="0"/>
        <v>1</v>
      </c>
      <c r="O39" s="8">
        <v>0.41112171363321615</v>
      </c>
      <c r="P39" t="s">
        <v>21</v>
      </c>
      <c r="Q39" t="s">
        <v>41</v>
      </c>
      <c r="R39" t="str">
        <f t="shared" si="8"/>
        <v>Shopping: Clothing</v>
      </c>
      <c r="S39" t="s">
        <v>40</v>
      </c>
      <c r="T39" t="s">
        <v>16</v>
      </c>
      <c r="U39" s="1">
        <v>74</v>
      </c>
      <c r="V39" s="1" t="str">
        <f t="shared" si="9"/>
        <v>Shopping: $74.00</v>
      </c>
      <c r="W39" s="1">
        <f>IF(U39="","",ROUND(U39*'Lookup Values'!$A$2,2))</f>
        <v>6.57</v>
      </c>
      <c r="X39" s="9" t="str">
        <f t="shared" si="10"/>
        <v>Expense</v>
      </c>
      <c r="Y39" s="2" t="s">
        <v>105</v>
      </c>
      <c r="Z39" s="3">
        <f t="shared" si="11"/>
        <v>40359</v>
      </c>
      <c r="AA39" s="67" t="str">
        <f t="shared" si="12"/>
        <v>NO</v>
      </c>
      <c r="AB39" s="2" t="str">
        <f t="shared" si="13"/>
        <v>NO</v>
      </c>
      <c r="AC39" t="str">
        <f>IF(AND(AND(G39&gt;=2007,G39&lt;=2009),OR(S39&lt;&gt;"MTA",S39&lt;&gt;"Fandango"),OR(P39="Food",P39="Shopping",P39="Entertainment")),"Awesome Transaction",IF(AND(G39&lt;=2010,Q39&lt;&gt;"Alcohol"),"Late Transaction",IF(G39=2006,"Early Transaction","CRAP Transaction")))</f>
        <v>Late Transaction</v>
      </c>
    </row>
    <row r="40" spans="1:29" x14ac:dyDescent="0.25">
      <c r="A40" s="2">
        <v>39</v>
      </c>
      <c r="B40" s="3" t="str">
        <f>TEXT(C40,"yymmdd") &amp; "-" &amp; UPPER(LEFT(P40,2)) &amp; "-" &amp; UPPER(LEFT(S40,3))</f>
        <v>120725-IN-EZE</v>
      </c>
      <c r="C40" s="3">
        <v>41115</v>
      </c>
      <c r="D40" s="3">
        <f t="shared" si="1"/>
        <v>41129</v>
      </c>
      <c r="E40" s="3">
        <f t="shared" si="2"/>
        <v>41177</v>
      </c>
      <c r="F40" s="3">
        <f t="shared" si="3"/>
        <v>41121</v>
      </c>
      <c r="G40" s="61">
        <f t="shared" si="4"/>
        <v>2012</v>
      </c>
      <c r="H40" s="61">
        <f t="shared" si="5"/>
        <v>7</v>
      </c>
      <c r="I40" s="61" t="str">
        <f>VLOOKUP(H40,'Lookup Values'!$C$2:$D$13,2,FALSE)</f>
        <v>JUL</v>
      </c>
      <c r="J40" s="61">
        <f t="shared" si="6"/>
        <v>25</v>
      </c>
      <c r="K40" s="61">
        <f t="shared" si="7"/>
        <v>4</v>
      </c>
      <c r="L40" s="61" t="str">
        <f>VLOOKUP(K40,'Lookup Values'!$F$2:$G$8,2,FALSE)</f>
        <v>Wednesday</v>
      </c>
      <c r="M40" s="3">
        <v>41116</v>
      </c>
      <c r="N40" s="63">
        <f t="shared" si="0"/>
        <v>1</v>
      </c>
      <c r="O40" s="8">
        <v>0.79216856672168179</v>
      </c>
      <c r="P40" t="s">
        <v>61</v>
      </c>
      <c r="Q40" t="s">
        <v>62</v>
      </c>
      <c r="R40" t="str">
        <f t="shared" si="8"/>
        <v>Income: Salary</v>
      </c>
      <c r="S40" t="s">
        <v>65</v>
      </c>
      <c r="T40" t="s">
        <v>29</v>
      </c>
      <c r="U40" s="1">
        <v>50</v>
      </c>
      <c r="V40" s="1" t="str">
        <f t="shared" si="9"/>
        <v>Income: $50.00</v>
      </c>
      <c r="W40" s="1">
        <f>IF(U40="","",ROUND(U40*'Lookup Values'!$A$2,2))</f>
        <v>4.4400000000000004</v>
      </c>
      <c r="X40" s="9" t="str">
        <f t="shared" si="10"/>
        <v>Income</v>
      </c>
      <c r="Y40" s="2" t="s">
        <v>106</v>
      </c>
      <c r="Z40" s="3">
        <f t="shared" si="11"/>
        <v>41115</v>
      </c>
      <c r="AA40" s="67" t="str">
        <f t="shared" si="12"/>
        <v>NO</v>
      </c>
      <c r="AB40" s="2" t="str">
        <f t="shared" si="13"/>
        <v>NO</v>
      </c>
      <c r="AC40" t="str">
        <f>IF(AND(AND(G40&gt;=2007,G40&lt;=2009),OR(S40&lt;&gt;"MTA",S40&lt;&gt;"Fandango"),OR(P40="Food",P40="Shopping",P40="Entertainment")),"Awesome Transaction",IF(AND(G40&lt;=2010,Q40&lt;&gt;"Alcohol"),"Late Transaction",IF(G40=2006,"Early Transaction","CRAP Transaction")))</f>
        <v>CRAP Transaction</v>
      </c>
    </row>
    <row r="41" spans="1:29" x14ac:dyDescent="0.25">
      <c r="A41" s="2">
        <v>40</v>
      </c>
      <c r="B41" s="3" t="str">
        <f>TEXT(C41,"yymmdd") &amp; "-" &amp; UPPER(LEFT(P41,2)) &amp; "-" &amp; UPPER(LEFT(S41,3))</f>
        <v>070223-ED-SKI</v>
      </c>
      <c r="C41" s="3">
        <v>39136</v>
      </c>
      <c r="D41" s="3">
        <f t="shared" si="1"/>
        <v>39150</v>
      </c>
      <c r="E41" s="3">
        <f t="shared" si="2"/>
        <v>39195</v>
      </c>
      <c r="F41" s="3">
        <f t="shared" si="3"/>
        <v>39141</v>
      </c>
      <c r="G41" s="61">
        <f t="shared" si="4"/>
        <v>2007</v>
      </c>
      <c r="H41" s="61">
        <f t="shared" si="5"/>
        <v>2</v>
      </c>
      <c r="I41" s="61" t="str">
        <f>VLOOKUP(H41,'Lookup Values'!$C$2:$D$13,2,FALSE)</f>
        <v>FEB</v>
      </c>
      <c r="J41" s="61">
        <f t="shared" si="6"/>
        <v>23</v>
      </c>
      <c r="K41" s="61">
        <f t="shared" si="7"/>
        <v>6</v>
      </c>
      <c r="L41" s="61" t="str">
        <f>VLOOKUP(K41,'Lookup Values'!$F$2:$G$8,2,FALSE)</f>
        <v>Friday</v>
      </c>
      <c r="M41" s="3">
        <v>39143</v>
      </c>
      <c r="N41" s="63">
        <f t="shared" si="0"/>
        <v>7</v>
      </c>
      <c r="O41" s="8">
        <v>0.44909879719805168</v>
      </c>
      <c r="P41" t="s">
        <v>24</v>
      </c>
      <c r="Q41" t="s">
        <v>36</v>
      </c>
      <c r="R41" t="str">
        <f t="shared" si="8"/>
        <v>Education: Professional Development</v>
      </c>
      <c r="S41" t="s">
        <v>35</v>
      </c>
      <c r="T41" t="s">
        <v>29</v>
      </c>
      <c r="U41" s="1">
        <v>491</v>
      </c>
      <c r="V41" s="1" t="str">
        <f t="shared" si="9"/>
        <v>Education: $491.00</v>
      </c>
      <c r="W41" s="1">
        <f>IF(U41="","",ROUND(U41*'Lookup Values'!$A$2,2))</f>
        <v>43.58</v>
      </c>
      <c r="X41" s="9" t="str">
        <f t="shared" si="10"/>
        <v>Expense</v>
      </c>
      <c r="Y41" s="2" t="s">
        <v>107</v>
      </c>
      <c r="Z41" s="3">
        <f t="shared" si="11"/>
        <v>39136</v>
      </c>
      <c r="AA41" s="67" t="str">
        <f t="shared" si="12"/>
        <v>YES</v>
      </c>
      <c r="AB41" s="2" t="str">
        <f t="shared" si="13"/>
        <v>YES</v>
      </c>
      <c r="AC41" t="str">
        <f>IF(AND(AND(G41&gt;=2007,G41&lt;=2009),OR(S41&lt;&gt;"MTA",S41&lt;&gt;"Fandango"),OR(P41="Food",P41="Shopping",P41="Entertainment")),"Awesome Transaction",IF(AND(G41&lt;=2010,Q41&lt;&gt;"Alcohol"),"Late Transaction",IF(G41=2006,"Early Transaction","CRAP Transaction")))</f>
        <v>Late Transaction</v>
      </c>
    </row>
    <row r="42" spans="1:29" x14ac:dyDescent="0.25">
      <c r="A42" s="2">
        <v>41</v>
      </c>
      <c r="B42" s="3" t="str">
        <f>TEXT(C42,"yymmdd") &amp; "-" &amp; UPPER(LEFT(P42,2)) &amp; "-" &amp; UPPER(LEFT(S42,3))</f>
        <v>100306-FO-BAN</v>
      </c>
      <c r="C42" s="3">
        <v>40243</v>
      </c>
      <c r="D42" s="3">
        <f t="shared" si="1"/>
        <v>40256</v>
      </c>
      <c r="E42" s="3">
        <f t="shared" si="2"/>
        <v>40304</v>
      </c>
      <c r="F42" s="3">
        <f t="shared" si="3"/>
        <v>40268</v>
      </c>
      <c r="G42" s="61">
        <f t="shared" si="4"/>
        <v>2010</v>
      </c>
      <c r="H42" s="61">
        <f t="shared" si="5"/>
        <v>3</v>
      </c>
      <c r="I42" s="61" t="str">
        <f>VLOOKUP(H42,'Lookup Values'!$C$2:$D$13,2,FALSE)</f>
        <v>MAR</v>
      </c>
      <c r="J42" s="61">
        <f t="shared" si="6"/>
        <v>6</v>
      </c>
      <c r="K42" s="61">
        <f t="shared" si="7"/>
        <v>7</v>
      </c>
      <c r="L42" s="61" t="str">
        <f>VLOOKUP(K42,'Lookup Values'!$F$2:$G$8,2,FALSE)</f>
        <v>Saturday</v>
      </c>
      <c r="M42" s="3">
        <v>40247</v>
      </c>
      <c r="N42" s="63">
        <f t="shared" si="0"/>
        <v>4</v>
      </c>
      <c r="O42" s="8">
        <v>0.14077069638148099</v>
      </c>
      <c r="P42" t="s">
        <v>18</v>
      </c>
      <c r="Q42" t="s">
        <v>19</v>
      </c>
      <c r="R42" t="str">
        <f t="shared" si="8"/>
        <v>Food: Restaurants</v>
      </c>
      <c r="S42" t="s">
        <v>17</v>
      </c>
      <c r="T42" t="s">
        <v>29</v>
      </c>
      <c r="U42" s="1">
        <v>268</v>
      </c>
      <c r="V42" s="1" t="str">
        <f t="shared" si="9"/>
        <v>Food: $268.00</v>
      </c>
      <c r="W42" s="1">
        <f>IF(U42="","",ROUND(U42*'Lookup Values'!$A$2,2))</f>
        <v>23.79</v>
      </c>
      <c r="X42" s="9" t="str">
        <f t="shared" si="10"/>
        <v>Expense</v>
      </c>
      <c r="Y42" s="2" t="s">
        <v>93</v>
      </c>
      <c r="Z42" s="3">
        <f t="shared" si="11"/>
        <v>40243</v>
      </c>
      <c r="AA42" s="67" t="str">
        <f t="shared" si="12"/>
        <v>NO</v>
      </c>
      <c r="AB42" s="2" t="str">
        <f t="shared" si="13"/>
        <v>NO</v>
      </c>
      <c r="AC42" t="str">
        <f>IF(AND(AND(G42&gt;=2007,G42&lt;=2009),OR(S42&lt;&gt;"MTA",S42&lt;&gt;"Fandango"),OR(P42="Food",P42="Shopping",P42="Entertainment")),"Awesome Transaction",IF(AND(G42&lt;=2010,Q42&lt;&gt;"Alcohol"),"Late Transaction",IF(G42=2006,"Early Transaction","CRAP Transaction")))</f>
        <v>Late Transaction</v>
      </c>
    </row>
    <row r="43" spans="1:29" x14ac:dyDescent="0.25">
      <c r="A43" s="2">
        <v>42</v>
      </c>
      <c r="B43" s="3" t="str">
        <f>TEXT(C43,"yymmdd") &amp; "-" &amp; UPPER(LEFT(P43,2)) &amp; "-" &amp; UPPER(LEFT(S43,3))</f>
        <v>070505-HE-FRE</v>
      </c>
      <c r="C43" s="3">
        <v>39207</v>
      </c>
      <c r="D43" s="3">
        <f t="shared" si="1"/>
        <v>39220</v>
      </c>
      <c r="E43" s="3">
        <f t="shared" si="2"/>
        <v>39268</v>
      </c>
      <c r="F43" s="3">
        <f t="shared" si="3"/>
        <v>39233</v>
      </c>
      <c r="G43" s="61">
        <f t="shared" si="4"/>
        <v>2007</v>
      </c>
      <c r="H43" s="61">
        <f t="shared" si="5"/>
        <v>5</v>
      </c>
      <c r="I43" s="61" t="str">
        <f>VLOOKUP(H43,'Lookup Values'!$C$2:$D$13,2,FALSE)</f>
        <v>MAY</v>
      </c>
      <c r="J43" s="61">
        <f t="shared" si="6"/>
        <v>5</v>
      </c>
      <c r="K43" s="61">
        <f t="shared" si="7"/>
        <v>7</v>
      </c>
      <c r="L43" s="61" t="str">
        <f>VLOOKUP(K43,'Lookup Values'!$F$2:$G$8,2,FALSE)</f>
        <v>Saturday</v>
      </c>
      <c r="M43" s="3">
        <v>39210</v>
      </c>
      <c r="N43" s="63">
        <f t="shared" si="0"/>
        <v>3</v>
      </c>
      <c r="O43" s="8">
        <v>0.53085339012401311</v>
      </c>
      <c r="P43" t="s">
        <v>45</v>
      </c>
      <c r="Q43" t="s">
        <v>46</v>
      </c>
      <c r="R43" t="str">
        <f t="shared" si="8"/>
        <v>Health: Insurance Premium</v>
      </c>
      <c r="S43" t="s">
        <v>44</v>
      </c>
      <c r="T43" t="s">
        <v>16</v>
      </c>
      <c r="U43" s="1">
        <v>244</v>
      </c>
      <c r="V43" s="1" t="str">
        <f t="shared" si="9"/>
        <v>Health: $244.00</v>
      </c>
      <c r="W43" s="1">
        <f>IF(U43="","",ROUND(U43*'Lookup Values'!$A$2,2))</f>
        <v>21.66</v>
      </c>
      <c r="X43" s="9" t="str">
        <f t="shared" si="10"/>
        <v>Expense</v>
      </c>
      <c r="Y43" s="2" t="s">
        <v>108</v>
      </c>
      <c r="Z43" s="3">
        <f t="shared" si="11"/>
        <v>39207</v>
      </c>
      <c r="AA43" s="67" t="str">
        <f t="shared" si="12"/>
        <v>NO</v>
      </c>
      <c r="AB43" s="2" t="str">
        <f t="shared" si="13"/>
        <v>NO</v>
      </c>
      <c r="AC43" t="str">
        <f>IF(AND(AND(G43&gt;=2007,G43&lt;=2009),OR(S43&lt;&gt;"MTA",S43&lt;&gt;"Fandango"),OR(P43="Food",P43="Shopping",P43="Entertainment")),"Awesome Transaction",IF(AND(G43&lt;=2010,Q43&lt;&gt;"Alcohol"),"Late Transaction",IF(G43=2006,"Early Transaction","CRAP Transaction")))</f>
        <v>Late Transaction</v>
      </c>
    </row>
    <row r="44" spans="1:29" x14ac:dyDescent="0.25">
      <c r="A44" s="2">
        <v>43</v>
      </c>
      <c r="B44" s="3" t="str">
        <f>TEXT(C44,"yymmdd") &amp; "-" &amp; UPPER(LEFT(P44,2)) &amp; "-" &amp; UPPER(LEFT(S44,3))</f>
        <v>120726-IN-AUN</v>
      </c>
      <c r="C44" s="3">
        <v>41116</v>
      </c>
      <c r="D44" s="3">
        <f t="shared" si="1"/>
        <v>41130</v>
      </c>
      <c r="E44" s="3">
        <f t="shared" si="2"/>
        <v>41178</v>
      </c>
      <c r="F44" s="3">
        <f t="shared" si="3"/>
        <v>41121</v>
      </c>
      <c r="G44" s="61">
        <f t="shared" si="4"/>
        <v>2012</v>
      </c>
      <c r="H44" s="61">
        <f t="shared" si="5"/>
        <v>7</v>
      </c>
      <c r="I44" s="61" t="str">
        <f>VLOOKUP(H44,'Lookup Values'!$C$2:$D$13,2,FALSE)</f>
        <v>JUL</v>
      </c>
      <c r="J44" s="61">
        <f t="shared" si="6"/>
        <v>26</v>
      </c>
      <c r="K44" s="61">
        <f t="shared" si="7"/>
        <v>5</v>
      </c>
      <c r="L44" s="61" t="str">
        <f>VLOOKUP(K44,'Lookup Values'!$F$2:$G$8,2,FALSE)</f>
        <v>Thursday</v>
      </c>
      <c r="M44" s="3">
        <v>41124</v>
      </c>
      <c r="N44" s="63">
        <f t="shared" si="0"/>
        <v>8</v>
      </c>
      <c r="O44" s="8">
        <v>0.20933324714037771</v>
      </c>
      <c r="P44" t="s">
        <v>61</v>
      </c>
      <c r="Q44" t="s">
        <v>64</v>
      </c>
      <c r="R44" t="str">
        <f t="shared" si="8"/>
        <v>Income: Gift Received</v>
      </c>
      <c r="S44" t="s">
        <v>67</v>
      </c>
      <c r="T44" t="s">
        <v>16</v>
      </c>
      <c r="U44" s="1">
        <v>424</v>
      </c>
      <c r="V44" s="1" t="str">
        <f t="shared" si="9"/>
        <v>Income: $424.00</v>
      </c>
      <c r="W44" s="1">
        <f>IF(U44="","",ROUND(U44*'Lookup Values'!$A$2,2))</f>
        <v>37.630000000000003</v>
      </c>
      <c r="X44" s="9" t="str">
        <f t="shared" si="10"/>
        <v>Income</v>
      </c>
      <c r="Y44" s="2" t="s">
        <v>109</v>
      </c>
      <c r="Z44" s="3">
        <f t="shared" si="11"/>
        <v>41116</v>
      </c>
      <c r="AA44" s="67" t="str">
        <f t="shared" si="12"/>
        <v>NO</v>
      </c>
      <c r="AB44" s="2" t="str">
        <f t="shared" si="13"/>
        <v>NO</v>
      </c>
      <c r="AC44" t="str">
        <f>IF(AND(AND(G44&gt;=2007,G44&lt;=2009),OR(S44&lt;&gt;"MTA",S44&lt;&gt;"Fandango"),OR(P44="Food",P44="Shopping",P44="Entertainment")),"Awesome Transaction",IF(AND(G44&lt;=2010,Q44&lt;&gt;"Alcohol"),"Late Transaction",IF(G44=2006,"Early Transaction","CRAP Transaction")))</f>
        <v>CRAP Transaction</v>
      </c>
    </row>
    <row r="45" spans="1:29" x14ac:dyDescent="0.25">
      <c r="A45" s="2">
        <v>44</v>
      </c>
      <c r="B45" s="3" t="str">
        <f>TEXT(C45,"yymmdd") &amp; "-" &amp; UPPER(LEFT(P45,2)) &amp; "-" &amp; UPPER(LEFT(S45,3))</f>
        <v>121006-ED-SKI</v>
      </c>
      <c r="C45" s="3">
        <v>41188</v>
      </c>
      <c r="D45" s="3">
        <f t="shared" si="1"/>
        <v>41201</v>
      </c>
      <c r="E45" s="3">
        <f t="shared" si="2"/>
        <v>41249</v>
      </c>
      <c r="F45" s="3">
        <f t="shared" si="3"/>
        <v>41213</v>
      </c>
      <c r="G45" s="61">
        <f t="shared" si="4"/>
        <v>2012</v>
      </c>
      <c r="H45" s="61">
        <f t="shared" si="5"/>
        <v>10</v>
      </c>
      <c r="I45" s="61" t="str">
        <f>VLOOKUP(H45,'Lookup Values'!$C$2:$D$13,2,FALSE)</f>
        <v>OCT</v>
      </c>
      <c r="J45" s="61">
        <f t="shared" si="6"/>
        <v>6</v>
      </c>
      <c r="K45" s="61">
        <f t="shared" si="7"/>
        <v>7</v>
      </c>
      <c r="L45" s="61" t="str">
        <f>VLOOKUP(K45,'Lookup Values'!$F$2:$G$8,2,FALSE)</f>
        <v>Saturday</v>
      </c>
      <c r="M45" s="3">
        <v>41189</v>
      </c>
      <c r="N45" s="63">
        <f t="shared" si="0"/>
        <v>1</v>
      </c>
      <c r="O45" s="8">
        <v>0.62089947173911575</v>
      </c>
      <c r="P45" t="s">
        <v>24</v>
      </c>
      <c r="Q45" t="s">
        <v>36</v>
      </c>
      <c r="R45" t="str">
        <f t="shared" si="8"/>
        <v>Education: Professional Development</v>
      </c>
      <c r="S45" t="s">
        <v>35</v>
      </c>
      <c r="T45" t="s">
        <v>26</v>
      </c>
      <c r="U45" s="1">
        <v>168</v>
      </c>
      <c r="V45" s="1" t="str">
        <f t="shared" si="9"/>
        <v>Education: $168.00</v>
      </c>
      <c r="W45" s="1">
        <f>IF(U45="","",ROUND(U45*'Lookup Values'!$A$2,2))</f>
        <v>14.91</v>
      </c>
      <c r="X45" s="9" t="str">
        <f t="shared" si="10"/>
        <v>Expense</v>
      </c>
      <c r="Y45" s="2" t="s">
        <v>110</v>
      </c>
      <c r="Z45" s="3">
        <f t="shared" si="11"/>
        <v>41188</v>
      </c>
      <c r="AA45" s="67" t="str">
        <f t="shared" si="12"/>
        <v>YES</v>
      </c>
      <c r="AB45" s="2" t="str">
        <f t="shared" si="13"/>
        <v>NO</v>
      </c>
      <c r="AC45" t="str">
        <f>IF(AND(AND(G45&gt;=2007,G45&lt;=2009),OR(S45&lt;&gt;"MTA",S45&lt;&gt;"Fandango"),OR(P45="Food",P45="Shopping",P45="Entertainment")),"Awesome Transaction",IF(AND(G45&lt;=2010,Q45&lt;&gt;"Alcohol"),"Late Transaction",IF(G45=2006,"Early Transaction","CRAP Transaction")))</f>
        <v>CRAP Transaction</v>
      </c>
    </row>
    <row r="46" spans="1:29" x14ac:dyDescent="0.25">
      <c r="A46" s="2">
        <v>45</v>
      </c>
      <c r="B46" s="3" t="str">
        <f>TEXT(C46,"yymmdd") &amp; "-" &amp; UPPER(LEFT(P46,2)) &amp; "-" &amp; UPPER(LEFT(S46,3))</f>
        <v>120102-EN-MOE</v>
      </c>
      <c r="C46" s="3">
        <v>40910</v>
      </c>
      <c r="D46" s="3">
        <f t="shared" si="1"/>
        <v>40924</v>
      </c>
      <c r="E46" s="3">
        <f t="shared" si="2"/>
        <v>40970</v>
      </c>
      <c r="F46" s="3">
        <f t="shared" si="3"/>
        <v>40939</v>
      </c>
      <c r="G46" s="61">
        <f t="shared" si="4"/>
        <v>2012</v>
      </c>
      <c r="H46" s="61">
        <f t="shared" si="5"/>
        <v>1</v>
      </c>
      <c r="I46" s="61" t="str">
        <f>VLOOKUP(H46,'Lookup Values'!$C$2:$D$13,2,FALSE)</f>
        <v>JAN</v>
      </c>
      <c r="J46" s="61">
        <f t="shared" si="6"/>
        <v>2</v>
      </c>
      <c r="K46" s="61">
        <f t="shared" si="7"/>
        <v>2</v>
      </c>
      <c r="L46" s="61" t="str">
        <f>VLOOKUP(K46,'Lookup Values'!$F$2:$G$8,2,FALSE)</f>
        <v>Monday</v>
      </c>
      <c r="M46" s="3">
        <v>40915</v>
      </c>
      <c r="N46" s="63">
        <f t="shared" si="0"/>
        <v>5</v>
      </c>
      <c r="O46" s="8">
        <v>0.51736898189361191</v>
      </c>
      <c r="P46" t="s">
        <v>14</v>
      </c>
      <c r="Q46" t="s">
        <v>15</v>
      </c>
      <c r="R46" t="str">
        <f t="shared" si="8"/>
        <v>Entertainment: Alcohol</v>
      </c>
      <c r="S46" t="s">
        <v>13</v>
      </c>
      <c r="T46" t="s">
        <v>16</v>
      </c>
      <c r="U46" s="1">
        <v>430</v>
      </c>
      <c r="V46" s="1" t="str">
        <f t="shared" si="9"/>
        <v>Entertainment: $430.00</v>
      </c>
      <c r="W46" s="1">
        <f>IF(U46="","",ROUND(U46*'Lookup Values'!$A$2,2))</f>
        <v>38.159999999999997</v>
      </c>
      <c r="X46" s="9" t="str">
        <f t="shared" si="10"/>
        <v>Expense</v>
      </c>
      <c r="Y46" s="2" t="s">
        <v>111</v>
      </c>
      <c r="Z46" s="3">
        <f t="shared" si="11"/>
        <v>40910</v>
      </c>
      <c r="AA46" s="67" t="str">
        <f t="shared" si="12"/>
        <v>NO</v>
      </c>
      <c r="AB46" s="2" t="str">
        <f t="shared" si="13"/>
        <v>NO</v>
      </c>
      <c r="AC46" t="str">
        <f>IF(AND(AND(G46&gt;=2007,G46&lt;=2009),OR(S46&lt;&gt;"MTA",S46&lt;&gt;"Fandango"),OR(P46="Food",P46="Shopping",P46="Entertainment")),"Awesome Transaction",IF(AND(G46&lt;=2010,Q46&lt;&gt;"Alcohol"),"Late Transaction",IF(G46=2006,"Early Transaction","CRAP Transaction")))</f>
        <v>CRAP Transaction</v>
      </c>
    </row>
    <row r="47" spans="1:29" x14ac:dyDescent="0.25">
      <c r="A47" s="2">
        <v>46</v>
      </c>
      <c r="B47" s="3" t="str">
        <f>TEXT(C47,"yymmdd") &amp; "-" &amp; UPPER(LEFT(P47,2)) &amp; "-" &amp; UPPER(LEFT(S47,3))</f>
        <v>090414-FO-BAN</v>
      </c>
      <c r="C47" s="3">
        <v>39917</v>
      </c>
      <c r="D47" s="3">
        <f t="shared" si="1"/>
        <v>39931</v>
      </c>
      <c r="E47" s="3">
        <f t="shared" si="2"/>
        <v>39978</v>
      </c>
      <c r="F47" s="3">
        <f t="shared" si="3"/>
        <v>39933</v>
      </c>
      <c r="G47" s="61">
        <f t="shared" si="4"/>
        <v>2009</v>
      </c>
      <c r="H47" s="61">
        <f t="shared" si="5"/>
        <v>4</v>
      </c>
      <c r="I47" s="61" t="str">
        <f>VLOOKUP(H47,'Lookup Values'!$C$2:$D$13,2,FALSE)</f>
        <v>APR</v>
      </c>
      <c r="J47" s="61">
        <f t="shared" si="6"/>
        <v>14</v>
      </c>
      <c r="K47" s="61">
        <f t="shared" si="7"/>
        <v>3</v>
      </c>
      <c r="L47" s="61" t="str">
        <f>VLOOKUP(K47,'Lookup Values'!$F$2:$G$8,2,FALSE)</f>
        <v>Tuesday</v>
      </c>
      <c r="M47" s="3">
        <v>39925</v>
      </c>
      <c r="N47" s="63">
        <f t="shared" si="0"/>
        <v>8</v>
      </c>
      <c r="O47" s="8">
        <v>0.58971165474354603</v>
      </c>
      <c r="P47" t="s">
        <v>18</v>
      </c>
      <c r="Q47" t="s">
        <v>19</v>
      </c>
      <c r="R47" t="str">
        <f t="shared" si="8"/>
        <v>Food: Restaurants</v>
      </c>
      <c r="S47" t="s">
        <v>17</v>
      </c>
      <c r="T47" t="s">
        <v>29</v>
      </c>
      <c r="U47" s="1">
        <v>365</v>
      </c>
      <c r="V47" s="1" t="str">
        <f t="shared" si="9"/>
        <v>Food: $365.00</v>
      </c>
      <c r="W47" s="1">
        <f>IF(U47="","",ROUND(U47*'Lookup Values'!$A$2,2))</f>
        <v>32.39</v>
      </c>
      <c r="X47" s="9" t="str">
        <f t="shared" si="10"/>
        <v>Expense</v>
      </c>
      <c r="Y47" s="2" t="s">
        <v>112</v>
      </c>
      <c r="Z47" s="3">
        <f t="shared" si="11"/>
        <v>39917</v>
      </c>
      <c r="AA47" s="67" t="str">
        <f t="shared" si="12"/>
        <v>NO</v>
      </c>
      <c r="AB47" s="2" t="str">
        <f t="shared" si="13"/>
        <v>NO</v>
      </c>
      <c r="AC47" t="str">
        <f>IF(AND(AND(G47&gt;=2007,G47&lt;=2009),OR(S47&lt;&gt;"MTA",S47&lt;&gt;"Fandango"),OR(P47="Food",P47="Shopping",P47="Entertainment")),"Awesome Transaction",IF(AND(G47&lt;=2010,Q47&lt;&gt;"Alcohol"),"Late Transaction",IF(G47=2006,"Early Transaction","CRAP Transaction")))</f>
        <v>Awesome Transaction</v>
      </c>
    </row>
    <row r="48" spans="1:29" x14ac:dyDescent="0.25">
      <c r="A48" s="2">
        <v>47</v>
      </c>
      <c r="B48" s="3" t="str">
        <f>TEXT(C48,"yymmdd") &amp; "-" &amp; UPPER(LEFT(P48,2)) &amp; "-" &amp; UPPER(LEFT(S48,3))</f>
        <v>100128-EN-FAN</v>
      </c>
      <c r="C48" s="3">
        <v>40206</v>
      </c>
      <c r="D48" s="3">
        <f t="shared" si="1"/>
        <v>40220</v>
      </c>
      <c r="E48" s="3">
        <f t="shared" si="2"/>
        <v>40265</v>
      </c>
      <c r="F48" s="3">
        <f t="shared" si="3"/>
        <v>40209</v>
      </c>
      <c r="G48" s="61">
        <f t="shared" si="4"/>
        <v>2010</v>
      </c>
      <c r="H48" s="61">
        <f t="shared" si="5"/>
        <v>1</v>
      </c>
      <c r="I48" s="61" t="str">
        <f>VLOOKUP(H48,'Lookup Values'!$C$2:$D$13,2,FALSE)</f>
        <v>JAN</v>
      </c>
      <c r="J48" s="61">
        <f t="shared" si="6"/>
        <v>28</v>
      </c>
      <c r="K48" s="61">
        <f t="shared" si="7"/>
        <v>5</v>
      </c>
      <c r="L48" s="61" t="str">
        <f>VLOOKUP(K48,'Lookup Values'!$F$2:$G$8,2,FALSE)</f>
        <v>Thursday</v>
      </c>
      <c r="M48" s="3">
        <v>40215</v>
      </c>
      <c r="N48" s="63">
        <f t="shared" si="0"/>
        <v>9</v>
      </c>
      <c r="O48" s="8">
        <v>9.9052341064493454E-2</v>
      </c>
      <c r="P48" t="s">
        <v>14</v>
      </c>
      <c r="Q48" t="s">
        <v>28</v>
      </c>
      <c r="R48" t="str">
        <f t="shared" si="8"/>
        <v>Entertainment: Movies</v>
      </c>
      <c r="S48" t="s">
        <v>27</v>
      </c>
      <c r="T48" t="s">
        <v>29</v>
      </c>
      <c r="U48" s="1">
        <v>341</v>
      </c>
      <c r="V48" s="1" t="str">
        <f t="shared" si="9"/>
        <v>Entertainment: $341.00</v>
      </c>
      <c r="W48" s="1">
        <f>IF(U48="","",ROUND(U48*'Lookup Values'!$A$2,2))</f>
        <v>30.26</v>
      </c>
      <c r="X48" s="9" t="str">
        <f t="shared" si="10"/>
        <v>Expense</v>
      </c>
      <c r="Y48" s="2" t="s">
        <v>113</v>
      </c>
      <c r="Z48" s="3">
        <f t="shared" si="11"/>
        <v>40206</v>
      </c>
      <c r="AA48" s="67" t="str">
        <f t="shared" si="12"/>
        <v>NO</v>
      </c>
      <c r="AB48" s="2" t="str">
        <f t="shared" si="13"/>
        <v>NO</v>
      </c>
      <c r="AC48" t="str">
        <f>IF(AND(AND(G48&gt;=2007,G48&lt;=2009),OR(S48&lt;&gt;"MTA",S48&lt;&gt;"Fandango"),OR(P48="Food",P48="Shopping",P48="Entertainment")),"Awesome Transaction",IF(AND(G48&lt;=2010,Q48&lt;&gt;"Alcohol"),"Late Transaction",IF(G48=2006,"Early Transaction","CRAP Transaction")))</f>
        <v>Late Transaction</v>
      </c>
    </row>
    <row r="49" spans="1:29" x14ac:dyDescent="0.25">
      <c r="A49" s="2">
        <v>48</v>
      </c>
      <c r="B49" s="3" t="str">
        <f>TEXT(C49,"yymmdd") &amp; "-" &amp; UPPER(LEFT(P49,2)) &amp; "-" &amp; UPPER(LEFT(S49,3))</f>
        <v>081227-FO-BAN</v>
      </c>
      <c r="C49" s="3">
        <v>39809</v>
      </c>
      <c r="D49" s="3">
        <f t="shared" si="1"/>
        <v>39822</v>
      </c>
      <c r="E49" s="3">
        <f t="shared" si="2"/>
        <v>39871</v>
      </c>
      <c r="F49" s="3">
        <f t="shared" si="3"/>
        <v>39813</v>
      </c>
      <c r="G49" s="61">
        <f t="shared" si="4"/>
        <v>2008</v>
      </c>
      <c r="H49" s="61">
        <f t="shared" si="5"/>
        <v>12</v>
      </c>
      <c r="I49" s="61" t="str">
        <f>VLOOKUP(H49,'Lookup Values'!$C$2:$D$13,2,FALSE)</f>
        <v>DEC</v>
      </c>
      <c r="J49" s="61">
        <f t="shared" si="6"/>
        <v>27</v>
      </c>
      <c r="K49" s="61">
        <f t="shared" si="7"/>
        <v>7</v>
      </c>
      <c r="L49" s="61" t="str">
        <f>VLOOKUP(K49,'Lookup Values'!$F$2:$G$8,2,FALSE)</f>
        <v>Saturday</v>
      </c>
      <c r="M49" s="3">
        <v>39813</v>
      </c>
      <c r="N49" s="63">
        <f t="shared" si="0"/>
        <v>4</v>
      </c>
      <c r="O49" s="8">
        <v>0.40913472512964155</v>
      </c>
      <c r="P49" t="s">
        <v>18</v>
      </c>
      <c r="Q49" t="s">
        <v>19</v>
      </c>
      <c r="R49" t="str">
        <f t="shared" si="8"/>
        <v>Food: Restaurants</v>
      </c>
      <c r="S49" t="s">
        <v>17</v>
      </c>
      <c r="T49" t="s">
        <v>29</v>
      </c>
      <c r="U49" s="1">
        <v>340</v>
      </c>
      <c r="V49" s="1" t="str">
        <f t="shared" si="9"/>
        <v>Food: $340.00</v>
      </c>
      <c r="W49" s="1">
        <f>IF(U49="","",ROUND(U49*'Lookup Values'!$A$2,2))</f>
        <v>30.18</v>
      </c>
      <c r="X49" s="9" t="str">
        <f t="shared" si="10"/>
        <v>Expense</v>
      </c>
      <c r="Y49" s="2" t="s">
        <v>114</v>
      </c>
      <c r="Z49" s="3">
        <f t="shared" si="11"/>
        <v>39809</v>
      </c>
      <c r="AA49" s="67" t="str">
        <f t="shared" si="12"/>
        <v>NO</v>
      </c>
      <c r="AB49" s="2" t="str">
        <f t="shared" si="13"/>
        <v>NO</v>
      </c>
      <c r="AC49" t="str">
        <f>IF(AND(AND(G49&gt;=2007,G49&lt;=2009),OR(S49&lt;&gt;"MTA",S49&lt;&gt;"Fandango"),OR(P49="Food",P49="Shopping",P49="Entertainment")),"Awesome Transaction",IF(AND(G49&lt;=2010,Q49&lt;&gt;"Alcohol"),"Late Transaction",IF(G49=2006,"Early Transaction","CRAP Transaction")))</f>
        <v>Awesome Transaction</v>
      </c>
    </row>
    <row r="50" spans="1:29" x14ac:dyDescent="0.25">
      <c r="A50" s="2">
        <v>49</v>
      </c>
      <c r="B50" s="3" t="str">
        <f>TEXT(C50,"yymmdd") &amp; "-" &amp; UPPER(LEFT(P50,2)) &amp; "-" &amp; UPPER(LEFT(S50,3))</f>
        <v>111225-EN-MOE</v>
      </c>
      <c r="C50" s="3">
        <v>40902</v>
      </c>
      <c r="D50" s="3">
        <f t="shared" si="1"/>
        <v>40914</v>
      </c>
      <c r="E50" s="3">
        <f t="shared" si="2"/>
        <v>40964</v>
      </c>
      <c r="F50" s="3">
        <f t="shared" si="3"/>
        <v>40908</v>
      </c>
      <c r="G50" s="61">
        <f t="shared" si="4"/>
        <v>2011</v>
      </c>
      <c r="H50" s="61">
        <f t="shared" si="5"/>
        <v>12</v>
      </c>
      <c r="I50" s="61" t="str">
        <f>VLOOKUP(H50,'Lookup Values'!$C$2:$D$13,2,FALSE)</f>
        <v>DEC</v>
      </c>
      <c r="J50" s="61">
        <f t="shared" si="6"/>
        <v>25</v>
      </c>
      <c r="K50" s="61">
        <f t="shared" si="7"/>
        <v>1</v>
      </c>
      <c r="L50" s="61" t="str">
        <f>VLOOKUP(K50,'Lookup Values'!$F$2:$G$8,2,FALSE)</f>
        <v>Sunday</v>
      </c>
      <c r="M50" s="3">
        <v>40904</v>
      </c>
      <c r="N50" s="63">
        <f t="shared" si="0"/>
        <v>2</v>
      </c>
      <c r="O50" s="8">
        <v>0.71040322689673785</v>
      </c>
      <c r="P50" t="s">
        <v>14</v>
      </c>
      <c r="Q50" t="s">
        <v>15</v>
      </c>
      <c r="R50" t="str">
        <f t="shared" si="8"/>
        <v>Entertainment: Alcohol</v>
      </c>
      <c r="S50" t="s">
        <v>13</v>
      </c>
      <c r="T50" t="s">
        <v>16</v>
      </c>
      <c r="U50" s="1">
        <v>58</v>
      </c>
      <c r="V50" s="1" t="str">
        <f t="shared" si="9"/>
        <v>Entertainment: $58.00</v>
      </c>
      <c r="W50" s="1">
        <f>IF(U50="","",ROUND(U50*'Lookup Values'!$A$2,2))</f>
        <v>5.15</v>
      </c>
      <c r="X50" s="9" t="str">
        <f t="shared" si="10"/>
        <v>Expense</v>
      </c>
      <c r="Y50" s="2" t="s">
        <v>115</v>
      </c>
      <c r="Z50" s="3">
        <f t="shared" si="11"/>
        <v>40902</v>
      </c>
      <c r="AA50" s="67" t="str">
        <f t="shared" si="12"/>
        <v>NO</v>
      </c>
      <c r="AB50" s="2" t="str">
        <f t="shared" si="13"/>
        <v>NO</v>
      </c>
      <c r="AC50" t="str">
        <f>IF(AND(AND(G50&gt;=2007,G50&lt;=2009),OR(S50&lt;&gt;"MTA",S50&lt;&gt;"Fandango"),OR(P50="Food",P50="Shopping",P50="Entertainment")),"Awesome Transaction",IF(AND(G50&lt;=2010,Q50&lt;&gt;"Alcohol"),"Late Transaction",IF(G50=2006,"Early Transaction","CRAP Transaction")))</f>
        <v>CRAP Transaction</v>
      </c>
    </row>
    <row r="51" spans="1:29" x14ac:dyDescent="0.25">
      <c r="A51" s="2">
        <v>50</v>
      </c>
      <c r="B51" s="3" t="str">
        <f>TEXT(C51,"yymmdd") &amp; "-" &amp; UPPER(LEFT(P51,2)) &amp; "-" &amp; UPPER(LEFT(S51,3))</f>
        <v>080512-HE-FRE</v>
      </c>
      <c r="C51" s="3">
        <v>39580</v>
      </c>
      <c r="D51" s="3">
        <f t="shared" si="1"/>
        <v>39594</v>
      </c>
      <c r="E51" s="3">
        <f t="shared" si="2"/>
        <v>39641</v>
      </c>
      <c r="F51" s="3">
        <f t="shared" si="3"/>
        <v>39599</v>
      </c>
      <c r="G51" s="61">
        <f t="shared" si="4"/>
        <v>2008</v>
      </c>
      <c r="H51" s="61">
        <f t="shared" si="5"/>
        <v>5</v>
      </c>
      <c r="I51" s="61" t="str">
        <f>VLOOKUP(H51,'Lookup Values'!$C$2:$D$13,2,FALSE)</f>
        <v>MAY</v>
      </c>
      <c r="J51" s="61">
        <f t="shared" si="6"/>
        <v>12</v>
      </c>
      <c r="K51" s="61">
        <f t="shared" si="7"/>
        <v>2</v>
      </c>
      <c r="L51" s="61" t="str">
        <f>VLOOKUP(K51,'Lookup Values'!$F$2:$G$8,2,FALSE)</f>
        <v>Monday</v>
      </c>
      <c r="M51" s="3">
        <v>39581</v>
      </c>
      <c r="N51" s="63">
        <f t="shared" si="0"/>
        <v>1</v>
      </c>
      <c r="O51" s="8">
        <v>0.37188964726459295</v>
      </c>
      <c r="P51" t="s">
        <v>45</v>
      </c>
      <c r="Q51" t="s">
        <v>46</v>
      </c>
      <c r="R51" t="str">
        <f t="shared" si="8"/>
        <v>Health: Insurance Premium</v>
      </c>
      <c r="S51" t="s">
        <v>44</v>
      </c>
      <c r="T51" t="s">
        <v>29</v>
      </c>
      <c r="U51" s="1">
        <v>392</v>
      </c>
      <c r="V51" s="1" t="str">
        <f t="shared" si="9"/>
        <v>Health: $392.00</v>
      </c>
      <c r="W51" s="1">
        <f>IF(U51="","",ROUND(U51*'Lookup Values'!$A$2,2))</f>
        <v>34.79</v>
      </c>
      <c r="X51" s="9" t="str">
        <f t="shared" si="10"/>
        <v>Expense</v>
      </c>
      <c r="Y51" s="2" t="s">
        <v>116</v>
      </c>
      <c r="Z51" s="3">
        <f t="shared" si="11"/>
        <v>39580</v>
      </c>
      <c r="AA51" s="67" t="str">
        <f t="shared" si="12"/>
        <v>NO</v>
      </c>
      <c r="AB51" s="2" t="str">
        <f t="shared" si="13"/>
        <v>NO</v>
      </c>
      <c r="AC51" t="str">
        <f>IF(AND(AND(G51&gt;=2007,G51&lt;=2009),OR(S51&lt;&gt;"MTA",S51&lt;&gt;"Fandango"),OR(P51="Food",P51="Shopping",P51="Entertainment")),"Awesome Transaction",IF(AND(G51&lt;=2010,Q51&lt;&gt;"Alcohol"),"Late Transaction",IF(G51=2006,"Early Transaction","CRAP Transaction")))</f>
        <v>Late Transaction</v>
      </c>
    </row>
    <row r="52" spans="1:29" x14ac:dyDescent="0.25">
      <c r="A52" s="2">
        <v>51</v>
      </c>
      <c r="B52" s="3" t="str">
        <f>TEXT(C52,"yymmdd") &amp; "-" &amp; UPPER(LEFT(P52,2)) &amp; "-" &amp; UPPER(LEFT(S52,3))</f>
        <v>070802-HE-FRE</v>
      </c>
      <c r="C52" s="3">
        <v>39296</v>
      </c>
      <c r="D52" s="3">
        <f t="shared" si="1"/>
        <v>39310</v>
      </c>
      <c r="E52" s="3">
        <f t="shared" si="2"/>
        <v>39357</v>
      </c>
      <c r="F52" s="3">
        <f t="shared" si="3"/>
        <v>39325</v>
      </c>
      <c r="G52" s="61">
        <f t="shared" si="4"/>
        <v>2007</v>
      </c>
      <c r="H52" s="61">
        <f t="shared" si="5"/>
        <v>8</v>
      </c>
      <c r="I52" s="61" t="str">
        <f>VLOOKUP(H52,'Lookup Values'!$C$2:$D$13,2,FALSE)</f>
        <v>AUG</v>
      </c>
      <c r="J52" s="61">
        <f t="shared" si="6"/>
        <v>2</v>
      </c>
      <c r="K52" s="61">
        <f t="shared" si="7"/>
        <v>5</v>
      </c>
      <c r="L52" s="61" t="str">
        <f>VLOOKUP(K52,'Lookup Values'!$F$2:$G$8,2,FALSE)</f>
        <v>Thursday</v>
      </c>
      <c r="M52" s="3">
        <v>39306</v>
      </c>
      <c r="N52" s="63">
        <f t="shared" si="0"/>
        <v>10</v>
      </c>
      <c r="O52" s="8">
        <v>0.51060181241819247</v>
      </c>
      <c r="P52" t="s">
        <v>45</v>
      </c>
      <c r="Q52" t="s">
        <v>46</v>
      </c>
      <c r="R52" t="str">
        <f t="shared" si="8"/>
        <v>Health: Insurance Premium</v>
      </c>
      <c r="S52" t="s">
        <v>44</v>
      </c>
      <c r="T52" t="s">
        <v>29</v>
      </c>
      <c r="U52" s="1">
        <v>372</v>
      </c>
      <c r="V52" s="1" t="str">
        <f t="shared" si="9"/>
        <v>Health: $372.00</v>
      </c>
      <c r="W52" s="1">
        <f>IF(U52="","",ROUND(U52*'Lookup Values'!$A$2,2))</f>
        <v>33.020000000000003</v>
      </c>
      <c r="X52" s="9" t="str">
        <f t="shared" si="10"/>
        <v>Expense</v>
      </c>
      <c r="Y52" s="2" t="s">
        <v>117</v>
      </c>
      <c r="Z52" s="3">
        <f t="shared" si="11"/>
        <v>39296</v>
      </c>
      <c r="AA52" s="67" t="str">
        <f t="shared" si="12"/>
        <v>NO</v>
      </c>
      <c r="AB52" s="2" t="str">
        <f t="shared" si="13"/>
        <v>NO</v>
      </c>
      <c r="AC52" t="str">
        <f>IF(AND(AND(G52&gt;=2007,G52&lt;=2009),OR(S52&lt;&gt;"MTA",S52&lt;&gt;"Fandango"),OR(P52="Food",P52="Shopping",P52="Entertainment")),"Awesome Transaction",IF(AND(G52&lt;=2010,Q52&lt;&gt;"Alcohol"),"Late Transaction",IF(G52=2006,"Early Transaction","CRAP Transaction")))</f>
        <v>Late Transaction</v>
      </c>
    </row>
    <row r="53" spans="1:29" x14ac:dyDescent="0.25">
      <c r="A53" s="2">
        <v>52</v>
      </c>
      <c r="B53" s="3" t="str">
        <f>TEXT(C53,"yymmdd") &amp; "-" &amp; UPPER(LEFT(P53,2)) &amp; "-" &amp; UPPER(LEFT(S53,3))</f>
        <v>110823-FO-BAN</v>
      </c>
      <c r="C53" s="3">
        <v>40778</v>
      </c>
      <c r="D53" s="3">
        <f t="shared" si="1"/>
        <v>40792</v>
      </c>
      <c r="E53" s="3">
        <f t="shared" si="2"/>
        <v>40839</v>
      </c>
      <c r="F53" s="3">
        <f t="shared" si="3"/>
        <v>40786</v>
      </c>
      <c r="G53" s="61">
        <f t="shared" si="4"/>
        <v>2011</v>
      </c>
      <c r="H53" s="61">
        <f t="shared" si="5"/>
        <v>8</v>
      </c>
      <c r="I53" s="61" t="str">
        <f>VLOOKUP(H53,'Lookup Values'!$C$2:$D$13,2,FALSE)</f>
        <v>AUG</v>
      </c>
      <c r="J53" s="61">
        <f t="shared" si="6"/>
        <v>23</v>
      </c>
      <c r="K53" s="61">
        <f t="shared" si="7"/>
        <v>3</v>
      </c>
      <c r="L53" s="61" t="str">
        <f>VLOOKUP(K53,'Lookup Values'!$F$2:$G$8,2,FALSE)</f>
        <v>Tuesday</v>
      </c>
      <c r="M53" s="3">
        <v>40781</v>
      </c>
      <c r="N53" s="63">
        <f t="shared" si="0"/>
        <v>3</v>
      </c>
      <c r="O53" s="8">
        <v>0.27250879487304236</v>
      </c>
      <c r="P53" t="s">
        <v>18</v>
      </c>
      <c r="Q53" t="s">
        <v>19</v>
      </c>
      <c r="R53" t="str">
        <f t="shared" si="8"/>
        <v>Food: Restaurants</v>
      </c>
      <c r="S53" t="s">
        <v>17</v>
      </c>
      <c r="T53" t="s">
        <v>26</v>
      </c>
      <c r="U53" s="1">
        <v>103</v>
      </c>
      <c r="V53" s="1" t="str">
        <f t="shared" si="9"/>
        <v>Food: $103.00</v>
      </c>
      <c r="W53" s="1">
        <f>IF(U53="","",ROUND(U53*'Lookup Values'!$A$2,2))</f>
        <v>9.14</v>
      </c>
      <c r="X53" s="9" t="str">
        <f t="shared" si="10"/>
        <v>Expense</v>
      </c>
      <c r="Y53" s="2" t="s">
        <v>118</v>
      </c>
      <c r="Z53" s="3">
        <f t="shared" si="11"/>
        <v>40778</v>
      </c>
      <c r="AA53" s="67" t="str">
        <f t="shared" si="12"/>
        <v>NO</v>
      </c>
      <c r="AB53" s="2" t="str">
        <f t="shared" si="13"/>
        <v>NO</v>
      </c>
      <c r="AC53" t="str">
        <f>IF(AND(AND(G53&gt;=2007,G53&lt;=2009),OR(S53&lt;&gt;"MTA",S53&lt;&gt;"Fandango"),OR(P53="Food",P53="Shopping",P53="Entertainment")),"Awesome Transaction",IF(AND(G53&lt;=2010,Q53&lt;&gt;"Alcohol"),"Late Transaction",IF(G53=2006,"Early Transaction","CRAP Transaction")))</f>
        <v>CRAP Transaction</v>
      </c>
    </row>
    <row r="54" spans="1:29" x14ac:dyDescent="0.25">
      <c r="A54" s="2">
        <v>53</v>
      </c>
      <c r="B54" s="3" t="str">
        <f>TEXT(C54,"yymmdd") &amp; "-" &amp; UPPER(LEFT(P54,2)) &amp; "-" &amp; UPPER(LEFT(S54,3))</f>
        <v>070504-ED-SKI</v>
      </c>
      <c r="C54" s="3">
        <v>39206</v>
      </c>
      <c r="D54" s="3">
        <f t="shared" si="1"/>
        <v>39220</v>
      </c>
      <c r="E54" s="3">
        <f t="shared" si="2"/>
        <v>39267</v>
      </c>
      <c r="F54" s="3">
        <f t="shared" si="3"/>
        <v>39233</v>
      </c>
      <c r="G54" s="61">
        <f t="shared" si="4"/>
        <v>2007</v>
      </c>
      <c r="H54" s="61">
        <f t="shared" si="5"/>
        <v>5</v>
      </c>
      <c r="I54" s="61" t="str">
        <f>VLOOKUP(H54,'Lookup Values'!$C$2:$D$13,2,FALSE)</f>
        <v>MAY</v>
      </c>
      <c r="J54" s="61">
        <f t="shared" si="6"/>
        <v>4</v>
      </c>
      <c r="K54" s="61">
        <f t="shared" si="7"/>
        <v>6</v>
      </c>
      <c r="L54" s="61" t="str">
        <f>VLOOKUP(K54,'Lookup Values'!$F$2:$G$8,2,FALSE)</f>
        <v>Friday</v>
      </c>
      <c r="M54" s="3">
        <v>39210</v>
      </c>
      <c r="N54" s="63">
        <f t="shared" si="0"/>
        <v>4</v>
      </c>
      <c r="O54" s="8">
        <v>0.48870418756049672</v>
      </c>
      <c r="P54" t="s">
        <v>24</v>
      </c>
      <c r="Q54" t="s">
        <v>36</v>
      </c>
      <c r="R54" t="str">
        <f t="shared" si="8"/>
        <v>Education: Professional Development</v>
      </c>
      <c r="S54" t="s">
        <v>35</v>
      </c>
      <c r="T54" t="s">
        <v>16</v>
      </c>
      <c r="U54" s="1">
        <v>293</v>
      </c>
      <c r="V54" s="1" t="str">
        <f t="shared" si="9"/>
        <v>Education: $293.00</v>
      </c>
      <c r="W54" s="1">
        <f>IF(U54="","",ROUND(U54*'Lookup Values'!$A$2,2))</f>
        <v>26</v>
      </c>
      <c r="X54" s="9" t="str">
        <f t="shared" si="10"/>
        <v>Expense</v>
      </c>
      <c r="Y54" s="2" t="s">
        <v>119</v>
      </c>
      <c r="Z54" s="3">
        <f t="shared" si="11"/>
        <v>39206</v>
      </c>
      <c r="AA54" s="67" t="str">
        <f t="shared" si="12"/>
        <v>YES</v>
      </c>
      <c r="AB54" s="2" t="str">
        <f t="shared" si="13"/>
        <v>NO</v>
      </c>
      <c r="AC54" t="str">
        <f>IF(AND(AND(G54&gt;=2007,G54&lt;=2009),OR(S54&lt;&gt;"MTA",S54&lt;&gt;"Fandango"),OR(P54="Food",P54="Shopping",P54="Entertainment")),"Awesome Transaction",IF(AND(G54&lt;=2010,Q54&lt;&gt;"Alcohol"),"Late Transaction",IF(G54=2006,"Early Transaction","CRAP Transaction")))</f>
        <v>Late Transaction</v>
      </c>
    </row>
    <row r="55" spans="1:29" x14ac:dyDescent="0.25">
      <c r="A55" s="2">
        <v>54</v>
      </c>
      <c r="B55" s="3" t="str">
        <f>TEXT(C55,"yymmdd") &amp; "-" &amp; UPPER(LEFT(P55,2)) &amp; "-" &amp; UPPER(LEFT(S55,3))</f>
        <v>111113-EN-FAN</v>
      </c>
      <c r="C55" s="3">
        <v>40860</v>
      </c>
      <c r="D55" s="3">
        <f t="shared" si="1"/>
        <v>40872</v>
      </c>
      <c r="E55" s="3">
        <f t="shared" si="2"/>
        <v>40921</v>
      </c>
      <c r="F55" s="3">
        <f t="shared" si="3"/>
        <v>40877</v>
      </c>
      <c r="G55" s="61">
        <f t="shared" si="4"/>
        <v>2011</v>
      </c>
      <c r="H55" s="61">
        <f t="shared" si="5"/>
        <v>11</v>
      </c>
      <c r="I55" s="61" t="str">
        <f>VLOOKUP(H55,'Lookup Values'!$C$2:$D$13,2,FALSE)</f>
        <v>NOV</v>
      </c>
      <c r="J55" s="61">
        <f t="shared" si="6"/>
        <v>13</v>
      </c>
      <c r="K55" s="61">
        <f t="shared" si="7"/>
        <v>1</v>
      </c>
      <c r="L55" s="61" t="str">
        <f>VLOOKUP(K55,'Lookup Values'!$F$2:$G$8,2,FALSE)</f>
        <v>Sunday</v>
      </c>
      <c r="M55" s="3">
        <v>40862</v>
      </c>
      <c r="N55" s="63">
        <f t="shared" si="0"/>
        <v>2</v>
      </c>
      <c r="O55" s="8">
        <v>0.53900582504716277</v>
      </c>
      <c r="P55" t="s">
        <v>14</v>
      </c>
      <c r="Q55" t="s">
        <v>28</v>
      </c>
      <c r="R55" t="str">
        <f t="shared" si="8"/>
        <v>Entertainment: Movies</v>
      </c>
      <c r="S55" t="s">
        <v>27</v>
      </c>
      <c r="T55" t="s">
        <v>16</v>
      </c>
      <c r="U55" s="1">
        <v>190</v>
      </c>
      <c r="V55" s="1" t="str">
        <f t="shared" si="9"/>
        <v>Entertainment: $190.00</v>
      </c>
      <c r="W55" s="1">
        <f>IF(U55="","",ROUND(U55*'Lookup Values'!$A$2,2))</f>
        <v>16.86</v>
      </c>
      <c r="X55" s="9" t="str">
        <f t="shared" si="10"/>
        <v>Expense</v>
      </c>
      <c r="Y55" s="2" t="s">
        <v>120</v>
      </c>
      <c r="Z55" s="3">
        <f t="shared" si="11"/>
        <v>40860</v>
      </c>
      <c r="AA55" s="67" t="str">
        <f t="shared" si="12"/>
        <v>NO</v>
      </c>
      <c r="AB55" s="2" t="str">
        <f t="shared" si="13"/>
        <v>NO</v>
      </c>
      <c r="AC55" t="str">
        <f>IF(AND(AND(G55&gt;=2007,G55&lt;=2009),OR(S55&lt;&gt;"MTA",S55&lt;&gt;"Fandango"),OR(P55="Food",P55="Shopping",P55="Entertainment")),"Awesome Transaction",IF(AND(G55&lt;=2010,Q55&lt;&gt;"Alcohol"),"Late Transaction",IF(G55=2006,"Early Transaction","CRAP Transaction")))</f>
        <v>CRAP Transaction</v>
      </c>
    </row>
    <row r="56" spans="1:29" x14ac:dyDescent="0.25">
      <c r="A56" s="2">
        <v>55</v>
      </c>
      <c r="B56" s="3" t="str">
        <f>TEXT(C56,"yymmdd") &amp; "-" &amp; UPPER(LEFT(P56,2)) &amp; "-" &amp; UPPER(LEFT(S56,3))</f>
        <v>090810-HE-FRE</v>
      </c>
      <c r="C56" s="3">
        <v>40035</v>
      </c>
      <c r="D56" s="3">
        <f t="shared" si="1"/>
        <v>40049</v>
      </c>
      <c r="E56" s="3">
        <f t="shared" si="2"/>
        <v>40096</v>
      </c>
      <c r="F56" s="3">
        <f t="shared" si="3"/>
        <v>40056</v>
      </c>
      <c r="G56" s="61">
        <f t="shared" si="4"/>
        <v>2009</v>
      </c>
      <c r="H56" s="61">
        <f t="shared" si="5"/>
        <v>8</v>
      </c>
      <c r="I56" s="61" t="str">
        <f>VLOOKUP(H56,'Lookup Values'!$C$2:$D$13,2,FALSE)</f>
        <v>AUG</v>
      </c>
      <c r="J56" s="61">
        <f t="shared" si="6"/>
        <v>10</v>
      </c>
      <c r="K56" s="61">
        <f t="shared" si="7"/>
        <v>2</v>
      </c>
      <c r="L56" s="61" t="str">
        <f>VLOOKUP(K56,'Lookup Values'!$F$2:$G$8,2,FALSE)</f>
        <v>Monday</v>
      </c>
      <c r="M56" s="3">
        <v>40040</v>
      </c>
      <c r="N56" s="63">
        <f t="shared" si="0"/>
        <v>5</v>
      </c>
      <c r="O56" s="8">
        <v>0.83010526076315427</v>
      </c>
      <c r="P56" t="s">
        <v>45</v>
      </c>
      <c r="Q56" t="s">
        <v>46</v>
      </c>
      <c r="R56" t="str">
        <f t="shared" si="8"/>
        <v>Health: Insurance Premium</v>
      </c>
      <c r="S56" t="s">
        <v>44</v>
      </c>
      <c r="T56" t="s">
        <v>16</v>
      </c>
      <c r="U56" s="1">
        <v>378</v>
      </c>
      <c r="V56" s="1" t="str">
        <f t="shared" si="9"/>
        <v>Health: $378.00</v>
      </c>
      <c r="W56" s="1">
        <f>IF(U56="","",ROUND(U56*'Lookup Values'!$A$2,2))</f>
        <v>33.549999999999997</v>
      </c>
      <c r="X56" s="9" t="str">
        <f t="shared" si="10"/>
        <v>Expense</v>
      </c>
      <c r="Y56" s="2" t="s">
        <v>121</v>
      </c>
      <c r="Z56" s="3">
        <f t="shared" si="11"/>
        <v>40035</v>
      </c>
      <c r="AA56" s="67" t="str">
        <f t="shared" si="12"/>
        <v>NO</v>
      </c>
      <c r="AB56" s="2" t="str">
        <f t="shared" si="13"/>
        <v>NO</v>
      </c>
      <c r="AC56" t="str">
        <f>IF(AND(AND(G56&gt;=2007,G56&lt;=2009),OR(S56&lt;&gt;"MTA",S56&lt;&gt;"Fandango"),OR(P56="Food",P56="Shopping",P56="Entertainment")),"Awesome Transaction",IF(AND(G56&lt;=2010,Q56&lt;&gt;"Alcohol"),"Late Transaction",IF(G56=2006,"Early Transaction","CRAP Transaction")))</f>
        <v>Late Transaction</v>
      </c>
    </row>
    <row r="57" spans="1:29" x14ac:dyDescent="0.25">
      <c r="A57" s="2">
        <v>56</v>
      </c>
      <c r="B57" s="3" t="str">
        <f>TEXT(C57,"yymmdd") &amp; "-" &amp; UPPER(LEFT(P57,2)) &amp; "-" &amp; UPPER(LEFT(S57,3))</f>
        <v>081104-HO-BED</v>
      </c>
      <c r="C57" s="3">
        <v>39756</v>
      </c>
      <c r="D57" s="3">
        <f t="shared" si="1"/>
        <v>39770</v>
      </c>
      <c r="E57" s="3">
        <f t="shared" si="2"/>
        <v>39817</v>
      </c>
      <c r="F57" s="3">
        <f t="shared" si="3"/>
        <v>39782</v>
      </c>
      <c r="G57" s="61">
        <f t="shared" si="4"/>
        <v>2008</v>
      </c>
      <c r="H57" s="61">
        <f t="shared" si="5"/>
        <v>11</v>
      </c>
      <c r="I57" s="61" t="str">
        <f>VLOOKUP(H57,'Lookup Values'!$C$2:$D$13,2,FALSE)</f>
        <v>NOV</v>
      </c>
      <c r="J57" s="61">
        <f t="shared" si="6"/>
        <v>4</v>
      </c>
      <c r="K57" s="61">
        <f t="shared" si="7"/>
        <v>3</v>
      </c>
      <c r="L57" s="61" t="str">
        <f>VLOOKUP(K57,'Lookup Values'!$F$2:$G$8,2,FALSE)</f>
        <v>Tuesday</v>
      </c>
      <c r="M57" s="3">
        <v>39763</v>
      </c>
      <c r="N57" s="63">
        <f t="shared" si="0"/>
        <v>7</v>
      </c>
      <c r="O57" s="8">
        <v>0.44078896243947874</v>
      </c>
      <c r="P57" t="s">
        <v>38</v>
      </c>
      <c r="Q57" t="s">
        <v>39</v>
      </c>
      <c r="R57" t="str">
        <f t="shared" si="8"/>
        <v>Home: Cleaning Supplies</v>
      </c>
      <c r="S57" t="s">
        <v>37</v>
      </c>
      <c r="T57" t="s">
        <v>29</v>
      </c>
      <c r="U57" s="1">
        <v>473</v>
      </c>
      <c r="V57" s="1" t="str">
        <f t="shared" si="9"/>
        <v>Home: $473.00</v>
      </c>
      <c r="W57" s="1">
        <f>IF(U57="","",ROUND(U57*'Lookup Values'!$A$2,2))</f>
        <v>41.98</v>
      </c>
      <c r="X57" s="9" t="str">
        <f t="shared" si="10"/>
        <v>Expense</v>
      </c>
      <c r="Y57" s="2" t="s">
        <v>122</v>
      </c>
      <c r="Z57" s="3">
        <f t="shared" si="11"/>
        <v>39756</v>
      </c>
      <c r="AA57" s="67" t="str">
        <f t="shared" si="12"/>
        <v>NO</v>
      </c>
      <c r="AB57" s="2" t="str">
        <f t="shared" si="13"/>
        <v>NO</v>
      </c>
      <c r="AC57" t="str">
        <f>IF(AND(AND(G57&gt;=2007,G57&lt;=2009),OR(S57&lt;&gt;"MTA",S57&lt;&gt;"Fandango"),OR(P57="Food",P57="Shopping",P57="Entertainment")),"Awesome Transaction",IF(AND(G57&lt;=2010,Q57&lt;&gt;"Alcohol"),"Late Transaction",IF(G57=2006,"Early Transaction","CRAP Transaction")))</f>
        <v>Late Transaction</v>
      </c>
    </row>
    <row r="58" spans="1:29" x14ac:dyDescent="0.25">
      <c r="A58" s="2">
        <v>57</v>
      </c>
      <c r="B58" s="3" t="str">
        <f>TEXT(C58,"yymmdd") &amp; "-" &amp; UPPER(LEFT(P58,2)) &amp; "-" &amp; UPPER(LEFT(S58,3))</f>
        <v>100301-ED-ANT</v>
      </c>
      <c r="C58" s="3">
        <v>40238</v>
      </c>
      <c r="D58" s="3">
        <f t="shared" si="1"/>
        <v>40252</v>
      </c>
      <c r="E58" s="3">
        <f t="shared" si="2"/>
        <v>40299</v>
      </c>
      <c r="F58" s="3">
        <f t="shared" si="3"/>
        <v>40268</v>
      </c>
      <c r="G58" s="61">
        <f t="shared" si="4"/>
        <v>2010</v>
      </c>
      <c r="H58" s="61">
        <f t="shared" si="5"/>
        <v>3</v>
      </c>
      <c r="I58" s="61" t="str">
        <f>VLOOKUP(H58,'Lookup Values'!$C$2:$D$13,2,FALSE)</f>
        <v>MAR</v>
      </c>
      <c r="J58" s="61">
        <f t="shared" si="6"/>
        <v>1</v>
      </c>
      <c r="K58" s="61">
        <f t="shared" si="7"/>
        <v>2</v>
      </c>
      <c r="L58" s="61" t="str">
        <f>VLOOKUP(K58,'Lookup Values'!$F$2:$G$8,2,FALSE)</f>
        <v>Monday</v>
      </c>
      <c r="M58" s="3">
        <v>40246</v>
      </c>
      <c r="N58" s="63">
        <f t="shared" si="0"/>
        <v>8</v>
      </c>
      <c r="O58" s="8">
        <v>0.30020776364989377</v>
      </c>
      <c r="P58" t="s">
        <v>24</v>
      </c>
      <c r="Q58" t="s">
        <v>25</v>
      </c>
      <c r="R58" t="str">
        <f t="shared" si="8"/>
        <v>Education: Tango Lessons</v>
      </c>
      <c r="S58" t="s">
        <v>23</v>
      </c>
      <c r="T58" t="s">
        <v>26</v>
      </c>
      <c r="U58" s="1">
        <v>500</v>
      </c>
      <c r="V58" s="1" t="str">
        <f t="shared" si="9"/>
        <v>Education: $500.00</v>
      </c>
      <c r="W58" s="1">
        <f>IF(U58="","",ROUND(U58*'Lookup Values'!$A$2,2))</f>
        <v>44.38</v>
      </c>
      <c r="X58" s="9" t="str">
        <f t="shared" si="10"/>
        <v>Expense</v>
      </c>
      <c r="Y58" s="2" t="s">
        <v>123</v>
      </c>
      <c r="Z58" s="3">
        <f t="shared" si="11"/>
        <v>40238</v>
      </c>
      <c r="AA58" s="67" t="str">
        <f t="shared" si="12"/>
        <v>NO</v>
      </c>
      <c r="AB58" s="2" t="str">
        <f t="shared" si="13"/>
        <v>NO</v>
      </c>
      <c r="AC58" t="str">
        <f>IF(AND(AND(G58&gt;=2007,G58&lt;=2009),OR(S58&lt;&gt;"MTA",S58&lt;&gt;"Fandango"),OR(P58="Food",P58="Shopping",P58="Entertainment")),"Awesome Transaction",IF(AND(G58&lt;=2010,Q58&lt;&gt;"Alcohol"),"Late Transaction",IF(G58=2006,"Early Transaction","CRAP Transaction")))</f>
        <v>Late Transaction</v>
      </c>
    </row>
    <row r="59" spans="1:29" x14ac:dyDescent="0.25">
      <c r="A59" s="2">
        <v>58</v>
      </c>
      <c r="B59" s="3" t="str">
        <f>TEXT(C59,"yymmdd") &amp; "-" &amp; UPPER(LEFT(P59,2)) &amp; "-" &amp; UPPER(LEFT(S59,3))</f>
        <v>071207-SH-AMA</v>
      </c>
      <c r="C59" s="3">
        <v>39423</v>
      </c>
      <c r="D59" s="3">
        <f t="shared" si="1"/>
        <v>39437</v>
      </c>
      <c r="E59" s="3">
        <f t="shared" si="2"/>
        <v>39485</v>
      </c>
      <c r="F59" s="3">
        <f t="shared" si="3"/>
        <v>39447</v>
      </c>
      <c r="G59" s="61">
        <f t="shared" si="4"/>
        <v>2007</v>
      </c>
      <c r="H59" s="61">
        <f t="shared" si="5"/>
        <v>12</v>
      </c>
      <c r="I59" s="61" t="str">
        <f>VLOOKUP(H59,'Lookup Values'!$C$2:$D$13,2,FALSE)</f>
        <v>DEC</v>
      </c>
      <c r="J59" s="61">
        <f t="shared" si="6"/>
        <v>7</v>
      </c>
      <c r="K59" s="61">
        <f t="shared" si="7"/>
        <v>6</v>
      </c>
      <c r="L59" s="61" t="str">
        <f>VLOOKUP(K59,'Lookup Values'!$F$2:$G$8,2,FALSE)</f>
        <v>Friday</v>
      </c>
      <c r="M59" s="3">
        <v>39427</v>
      </c>
      <c r="N59" s="63">
        <f t="shared" si="0"/>
        <v>4</v>
      </c>
      <c r="O59" s="8">
        <v>0.45243672735880369</v>
      </c>
      <c r="P59" t="s">
        <v>21</v>
      </c>
      <c r="Q59" t="s">
        <v>22</v>
      </c>
      <c r="R59" t="str">
        <f t="shared" si="8"/>
        <v>Shopping: Electronics</v>
      </c>
      <c r="S59" t="s">
        <v>20</v>
      </c>
      <c r="T59" t="s">
        <v>16</v>
      </c>
      <c r="U59" s="1">
        <v>427</v>
      </c>
      <c r="V59" s="1" t="str">
        <f t="shared" si="9"/>
        <v>Shopping: $427.00</v>
      </c>
      <c r="W59" s="1">
        <f>IF(U59="","",ROUND(U59*'Lookup Values'!$A$2,2))</f>
        <v>37.9</v>
      </c>
      <c r="X59" s="9" t="str">
        <f t="shared" si="10"/>
        <v>Expense</v>
      </c>
      <c r="Y59" s="2" t="s">
        <v>124</v>
      </c>
      <c r="Z59" s="3">
        <f t="shared" si="11"/>
        <v>39423</v>
      </c>
      <c r="AA59" s="67" t="str">
        <f t="shared" si="12"/>
        <v>YES</v>
      </c>
      <c r="AB59" s="2" t="str">
        <f t="shared" si="13"/>
        <v>YES</v>
      </c>
      <c r="AC59" t="str">
        <f>IF(AND(AND(G59&gt;=2007,G59&lt;=2009),OR(S59&lt;&gt;"MTA",S59&lt;&gt;"Fandango"),OR(P59="Food",P59="Shopping",P59="Entertainment")),"Awesome Transaction",IF(AND(G59&lt;=2010,Q59&lt;&gt;"Alcohol"),"Late Transaction",IF(G59=2006,"Early Transaction","CRAP Transaction")))</f>
        <v>Awesome Transaction</v>
      </c>
    </row>
    <row r="60" spans="1:29" x14ac:dyDescent="0.25">
      <c r="A60" s="2">
        <v>59</v>
      </c>
      <c r="B60" s="3" t="str">
        <f>TEXT(C60,"yymmdd") &amp; "-" &amp; UPPER(LEFT(P60,2)) &amp; "-" &amp; UPPER(LEFT(S60,3))</f>
        <v>120113-TR-MTA</v>
      </c>
      <c r="C60" s="3">
        <v>40921</v>
      </c>
      <c r="D60" s="3">
        <f t="shared" si="1"/>
        <v>40935</v>
      </c>
      <c r="E60" s="3">
        <f t="shared" si="2"/>
        <v>40981</v>
      </c>
      <c r="F60" s="3">
        <f t="shared" si="3"/>
        <v>40939</v>
      </c>
      <c r="G60" s="61">
        <f t="shared" si="4"/>
        <v>2012</v>
      </c>
      <c r="H60" s="61">
        <f t="shared" si="5"/>
        <v>1</v>
      </c>
      <c r="I60" s="61" t="str">
        <f>VLOOKUP(H60,'Lookup Values'!$C$2:$D$13,2,FALSE)</f>
        <v>JAN</v>
      </c>
      <c r="J60" s="61">
        <f t="shared" si="6"/>
        <v>13</v>
      </c>
      <c r="K60" s="61">
        <f t="shared" si="7"/>
        <v>6</v>
      </c>
      <c r="L60" s="61" t="str">
        <f>VLOOKUP(K60,'Lookup Values'!$F$2:$G$8,2,FALSE)</f>
        <v>Friday</v>
      </c>
      <c r="M60" s="3">
        <v>40922</v>
      </c>
      <c r="N60" s="63">
        <f t="shared" si="0"/>
        <v>1</v>
      </c>
      <c r="O60" s="8">
        <v>0.42222103398639454</v>
      </c>
      <c r="P60" t="s">
        <v>33</v>
      </c>
      <c r="Q60" t="s">
        <v>34</v>
      </c>
      <c r="R60" t="str">
        <f t="shared" si="8"/>
        <v>Transportation: Subway</v>
      </c>
      <c r="S60" t="s">
        <v>32</v>
      </c>
      <c r="T60" t="s">
        <v>26</v>
      </c>
      <c r="U60" s="1">
        <v>435</v>
      </c>
      <c r="V60" s="1" t="str">
        <f t="shared" si="9"/>
        <v>Transportation: $435.00</v>
      </c>
      <c r="W60" s="1">
        <f>IF(U60="","",ROUND(U60*'Lookup Values'!$A$2,2))</f>
        <v>38.61</v>
      </c>
      <c r="X60" s="9" t="str">
        <f t="shared" si="10"/>
        <v>Expense</v>
      </c>
      <c r="Y60" s="2" t="s">
        <v>125</v>
      </c>
      <c r="Z60" s="3">
        <f t="shared" si="11"/>
        <v>40921</v>
      </c>
      <c r="AA60" s="67" t="str">
        <f t="shared" si="12"/>
        <v>YES</v>
      </c>
      <c r="AB60" s="2" t="str">
        <f t="shared" si="13"/>
        <v>YES</v>
      </c>
      <c r="AC60" t="str">
        <f>IF(AND(AND(G60&gt;=2007,G60&lt;=2009),OR(S60&lt;&gt;"MTA",S60&lt;&gt;"Fandango"),OR(P60="Food",P60="Shopping",P60="Entertainment")),"Awesome Transaction",IF(AND(G60&lt;=2010,Q60&lt;&gt;"Alcohol"),"Late Transaction",IF(G60=2006,"Early Transaction","CRAP Transaction")))</f>
        <v>CRAP Transaction</v>
      </c>
    </row>
    <row r="61" spans="1:29" x14ac:dyDescent="0.25">
      <c r="A61" s="2">
        <v>60</v>
      </c>
      <c r="B61" s="3" t="str">
        <f>TEXT(C61,"yymmdd") &amp; "-" &amp; UPPER(LEFT(P61,2)) &amp; "-" &amp; UPPER(LEFT(S61,3))</f>
        <v>070828-HO-BED</v>
      </c>
      <c r="C61" s="3">
        <v>39322</v>
      </c>
      <c r="D61" s="3">
        <f t="shared" si="1"/>
        <v>39336</v>
      </c>
      <c r="E61" s="3">
        <f t="shared" si="2"/>
        <v>39383</v>
      </c>
      <c r="F61" s="3">
        <f t="shared" si="3"/>
        <v>39325</v>
      </c>
      <c r="G61" s="61">
        <f t="shared" si="4"/>
        <v>2007</v>
      </c>
      <c r="H61" s="61">
        <f t="shared" si="5"/>
        <v>8</v>
      </c>
      <c r="I61" s="61" t="str">
        <f>VLOOKUP(H61,'Lookup Values'!$C$2:$D$13,2,FALSE)</f>
        <v>AUG</v>
      </c>
      <c r="J61" s="61">
        <f t="shared" si="6"/>
        <v>28</v>
      </c>
      <c r="K61" s="61">
        <f t="shared" si="7"/>
        <v>3</v>
      </c>
      <c r="L61" s="61" t="str">
        <f>VLOOKUP(K61,'Lookup Values'!$F$2:$G$8,2,FALSE)</f>
        <v>Tuesday</v>
      </c>
      <c r="M61" s="3">
        <v>39331</v>
      </c>
      <c r="N61" s="63">
        <f t="shared" si="0"/>
        <v>9</v>
      </c>
      <c r="O61" s="8">
        <v>0.36056657032139439</v>
      </c>
      <c r="P61" t="s">
        <v>38</v>
      </c>
      <c r="Q61" t="s">
        <v>39</v>
      </c>
      <c r="R61" t="str">
        <f t="shared" si="8"/>
        <v>Home: Cleaning Supplies</v>
      </c>
      <c r="S61" t="s">
        <v>37</v>
      </c>
      <c r="T61" t="s">
        <v>29</v>
      </c>
      <c r="U61" s="1">
        <v>6</v>
      </c>
      <c r="V61" s="1" t="str">
        <f t="shared" si="9"/>
        <v>Home: $6.00</v>
      </c>
      <c r="W61" s="1">
        <f>IF(U61="","",ROUND(U61*'Lookup Values'!$A$2,2))</f>
        <v>0.53</v>
      </c>
      <c r="X61" s="9" t="str">
        <f t="shared" si="10"/>
        <v>Expense</v>
      </c>
      <c r="Y61" s="2" t="s">
        <v>126</v>
      </c>
      <c r="Z61" s="3">
        <f t="shared" si="11"/>
        <v>39322</v>
      </c>
      <c r="AA61" s="67" t="str">
        <f t="shared" si="12"/>
        <v>NO</v>
      </c>
      <c r="AB61" s="2" t="str">
        <f t="shared" si="13"/>
        <v>NO</v>
      </c>
      <c r="AC61" t="str">
        <f>IF(AND(AND(G61&gt;=2007,G61&lt;=2009),OR(S61&lt;&gt;"MTA",S61&lt;&gt;"Fandango"),OR(P61="Food",P61="Shopping",P61="Entertainment")),"Awesome Transaction",IF(AND(G61&lt;=2010,Q61&lt;&gt;"Alcohol"),"Late Transaction",IF(G61=2006,"Early Transaction","CRAP Transaction")))</f>
        <v>Late Transaction</v>
      </c>
    </row>
    <row r="62" spans="1:29" x14ac:dyDescent="0.25">
      <c r="A62" s="2">
        <v>61</v>
      </c>
      <c r="B62" s="3" t="str">
        <f>TEXT(C62,"yymmdd") &amp; "-" &amp; UPPER(LEFT(P62,2)) &amp; "-" &amp; UPPER(LEFT(S62,3))</f>
        <v>080831-IN-EZE</v>
      </c>
      <c r="C62" s="3">
        <v>39691</v>
      </c>
      <c r="D62" s="3">
        <f t="shared" si="1"/>
        <v>39703</v>
      </c>
      <c r="E62" s="3">
        <f t="shared" si="2"/>
        <v>39752</v>
      </c>
      <c r="F62" s="3">
        <f t="shared" si="3"/>
        <v>39691</v>
      </c>
      <c r="G62" s="61">
        <f t="shared" si="4"/>
        <v>2008</v>
      </c>
      <c r="H62" s="61">
        <f t="shared" si="5"/>
        <v>8</v>
      </c>
      <c r="I62" s="61" t="str">
        <f>VLOOKUP(H62,'Lookup Values'!$C$2:$D$13,2,FALSE)</f>
        <v>AUG</v>
      </c>
      <c r="J62" s="61">
        <f t="shared" si="6"/>
        <v>31</v>
      </c>
      <c r="K62" s="61">
        <f t="shared" si="7"/>
        <v>1</v>
      </c>
      <c r="L62" s="61" t="str">
        <f>VLOOKUP(K62,'Lookup Values'!$F$2:$G$8,2,FALSE)</f>
        <v>Sunday</v>
      </c>
      <c r="M62" s="3">
        <v>39694</v>
      </c>
      <c r="N62" s="63">
        <f t="shared" si="0"/>
        <v>3</v>
      </c>
      <c r="O62" s="8">
        <v>0.95847256603421205</v>
      </c>
      <c r="P62" t="s">
        <v>61</v>
      </c>
      <c r="Q62" t="s">
        <v>62</v>
      </c>
      <c r="R62" t="str">
        <f t="shared" si="8"/>
        <v>Income: Salary</v>
      </c>
      <c r="S62" t="s">
        <v>65</v>
      </c>
      <c r="T62" t="s">
        <v>26</v>
      </c>
      <c r="U62" s="1">
        <v>14</v>
      </c>
      <c r="V62" s="1" t="str">
        <f t="shared" si="9"/>
        <v>Income: $14.00</v>
      </c>
      <c r="W62" s="1">
        <f>IF(U62="","",ROUND(U62*'Lookup Values'!$A$2,2))</f>
        <v>1.24</v>
      </c>
      <c r="X62" s="9" t="str">
        <f t="shared" si="10"/>
        <v>Income</v>
      </c>
      <c r="Y62" s="2" t="s">
        <v>127</v>
      </c>
      <c r="Z62" s="3">
        <f t="shared" si="11"/>
        <v>39691</v>
      </c>
      <c r="AA62" s="67" t="str">
        <f t="shared" si="12"/>
        <v>NO</v>
      </c>
      <c r="AB62" s="2" t="str">
        <f t="shared" si="13"/>
        <v>NO</v>
      </c>
      <c r="AC62" t="str">
        <f>IF(AND(AND(G62&gt;=2007,G62&lt;=2009),OR(S62&lt;&gt;"MTA",S62&lt;&gt;"Fandango"),OR(P62="Food",P62="Shopping",P62="Entertainment")),"Awesome Transaction",IF(AND(G62&lt;=2010,Q62&lt;&gt;"Alcohol"),"Late Transaction",IF(G62=2006,"Early Transaction","CRAP Transaction")))</f>
        <v>Late Transaction</v>
      </c>
    </row>
    <row r="63" spans="1:29" x14ac:dyDescent="0.25">
      <c r="A63" s="2">
        <v>62</v>
      </c>
      <c r="B63" s="3" t="str">
        <f>TEXT(C63,"yymmdd") &amp; "-" &amp; UPPER(LEFT(P63,2)) &amp; "-" &amp; UPPER(LEFT(S63,3))</f>
        <v>110224-FO-TRA</v>
      </c>
      <c r="C63" s="3">
        <v>40598</v>
      </c>
      <c r="D63" s="3">
        <f t="shared" si="1"/>
        <v>40612</v>
      </c>
      <c r="E63" s="3">
        <f t="shared" si="2"/>
        <v>40657</v>
      </c>
      <c r="F63" s="3">
        <f t="shared" si="3"/>
        <v>40602</v>
      </c>
      <c r="G63" s="61">
        <f t="shared" si="4"/>
        <v>2011</v>
      </c>
      <c r="H63" s="61">
        <f t="shared" si="5"/>
        <v>2</v>
      </c>
      <c r="I63" s="61" t="str">
        <f>VLOOKUP(H63,'Lookup Values'!$C$2:$D$13,2,FALSE)</f>
        <v>FEB</v>
      </c>
      <c r="J63" s="61">
        <f t="shared" si="6"/>
        <v>24</v>
      </c>
      <c r="K63" s="61">
        <f t="shared" si="7"/>
        <v>5</v>
      </c>
      <c r="L63" s="61" t="str">
        <f>VLOOKUP(K63,'Lookup Values'!$F$2:$G$8,2,FALSE)</f>
        <v>Thursday</v>
      </c>
      <c r="M63" s="3">
        <v>40608</v>
      </c>
      <c r="N63" s="63">
        <f t="shared" si="0"/>
        <v>10</v>
      </c>
      <c r="O63" s="8">
        <v>0.89057076800908341</v>
      </c>
      <c r="P63" t="s">
        <v>18</v>
      </c>
      <c r="Q63" t="s">
        <v>31</v>
      </c>
      <c r="R63" t="str">
        <f t="shared" si="8"/>
        <v>Food: Groceries</v>
      </c>
      <c r="S63" t="s">
        <v>30</v>
      </c>
      <c r="T63" t="s">
        <v>16</v>
      </c>
      <c r="U63" s="1">
        <v>499</v>
      </c>
      <c r="V63" s="1" t="str">
        <f t="shared" si="9"/>
        <v>Food: $499.00</v>
      </c>
      <c r="W63" s="1">
        <f>IF(U63="","",ROUND(U63*'Lookup Values'!$A$2,2))</f>
        <v>44.29</v>
      </c>
      <c r="X63" s="9" t="str">
        <f t="shared" si="10"/>
        <v>Expense</v>
      </c>
      <c r="Y63" s="2" t="s">
        <v>128</v>
      </c>
      <c r="Z63" s="3">
        <f t="shared" si="11"/>
        <v>40598</v>
      </c>
      <c r="AA63" s="67" t="str">
        <f t="shared" si="12"/>
        <v>NO</v>
      </c>
      <c r="AB63" s="2" t="str">
        <f t="shared" si="13"/>
        <v>NO</v>
      </c>
      <c r="AC63" t="str">
        <f>IF(AND(AND(G63&gt;=2007,G63&lt;=2009),OR(S63&lt;&gt;"MTA",S63&lt;&gt;"Fandango"),OR(P63="Food",P63="Shopping",P63="Entertainment")),"Awesome Transaction",IF(AND(G63&lt;=2010,Q63&lt;&gt;"Alcohol"),"Late Transaction",IF(G63=2006,"Early Transaction","CRAP Transaction")))</f>
        <v>CRAP Transaction</v>
      </c>
    </row>
    <row r="64" spans="1:29" x14ac:dyDescent="0.25">
      <c r="A64" s="2">
        <v>63</v>
      </c>
      <c r="B64" s="3" t="str">
        <f>TEXT(C64,"yymmdd") &amp; "-" &amp; UPPER(LEFT(P64,2)) &amp; "-" &amp; UPPER(LEFT(S64,3))</f>
        <v>111218-FO-CIT</v>
      </c>
      <c r="C64" s="3">
        <v>40895</v>
      </c>
      <c r="D64" s="3">
        <f t="shared" si="1"/>
        <v>40907</v>
      </c>
      <c r="E64" s="3">
        <f t="shared" si="2"/>
        <v>40957</v>
      </c>
      <c r="F64" s="3">
        <f t="shared" si="3"/>
        <v>40908</v>
      </c>
      <c r="G64" s="61">
        <f t="shared" si="4"/>
        <v>2011</v>
      </c>
      <c r="H64" s="61">
        <f t="shared" si="5"/>
        <v>12</v>
      </c>
      <c r="I64" s="61" t="str">
        <f>VLOOKUP(H64,'Lookup Values'!$C$2:$D$13,2,FALSE)</f>
        <v>DEC</v>
      </c>
      <c r="J64" s="61">
        <f t="shared" si="6"/>
        <v>18</v>
      </c>
      <c r="K64" s="61">
        <f t="shared" si="7"/>
        <v>1</v>
      </c>
      <c r="L64" s="61" t="str">
        <f>VLOOKUP(K64,'Lookup Values'!$F$2:$G$8,2,FALSE)</f>
        <v>Sunday</v>
      </c>
      <c r="M64" s="3">
        <v>40903</v>
      </c>
      <c r="N64" s="63">
        <f t="shared" si="0"/>
        <v>8</v>
      </c>
      <c r="O64" s="8">
        <v>0.70005430545541514</v>
      </c>
      <c r="P64" t="s">
        <v>18</v>
      </c>
      <c r="Q64" t="s">
        <v>43</v>
      </c>
      <c r="R64" t="str">
        <f t="shared" si="8"/>
        <v>Food: Coffee</v>
      </c>
      <c r="S64" t="s">
        <v>42</v>
      </c>
      <c r="T64" t="s">
        <v>16</v>
      </c>
      <c r="U64" s="1">
        <v>475</v>
      </c>
      <c r="V64" s="1" t="str">
        <f t="shared" si="9"/>
        <v>Food: $475.00</v>
      </c>
      <c r="W64" s="1">
        <f>IF(U64="","",ROUND(U64*'Lookup Values'!$A$2,2))</f>
        <v>42.16</v>
      </c>
      <c r="X64" s="9" t="str">
        <f t="shared" si="10"/>
        <v>Expense</v>
      </c>
      <c r="Y64" s="2" t="s">
        <v>129</v>
      </c>
      <c r="Z64" s="3">
        <f t="shared" si="11"/>
        <v>40895</v>
      </c>
      <c r="AA64" s="67" t="str">
        <f t="shared" si="12"/>
        <v>NO</v>
      </c>
      <c r="AB64" s="2" t="str">
        <f t="shared" si="13"/>
        <v>NO</v>
      </c>
      <c r="AC64" t="str">
        <f>IF(AND(AND(G64&gt;=2007,G64&lt;=2009),OR(S64&lt;&gt;"MTA",S64&lt;&gt;"Fandango"),OR(P64="Food",P64="Shopping",P64="Entertainment")),"Awesome Transaction",IF(AND(G64&lt;=2010,Q64&lt;&gt;"Alcohol"),"Late Transaction",IF(G64=2006,"Early Transaction","CRAP Transaction")))</f>
        <v>CRAP Transaction</v>
      </c>
    </row>
    <row r="65" spans="1:29" x14ac:dyDescent="0.25">
      <c r="A65" s="2">
        <v>64</v>
      </c>
      <c r="B65" s="3" t="str">
        <f>TEXT(C65,"yymmdd") &amp; "-" &amp; UPPER(LEFT(P65,2)) &amp; "-" &amp; UPPER(LEFT(S65,3))</f>
        <v>080109-EN-MOE</v>
      </c>
      <c r="C65" s="3">
        <v>39456</v>
      </c>
      <c r="D65" s="3">
        <f t="shared" si="1"/>
        <v>39470</v>
      </c>
      <c r="E65" s="3">
        <f t="shared" si="2"/>
        <v>39516</v>
      </c>
      <c r="F65" s="3">
        <f t="shared" si="3"/>
        <v>39478</v>
      </c>
      <c r="G65" s="61">
        <f t="shared" si="4"/>
        <v>2008</v>
      </c>
      <c r="H65" s="61">
        <f t="shared" si="5"/>
        <v>1</v>
      </c>
      <c r="I65" s="61" t="str">
        <f>VLOOKUP(H65,'Lookup Values'!$C$2:$D$13,2,FALSE)</f>
        <v>JAN</v>
      </c>
      <c r="J65" s="61">
        <f t="shared" si="6"/>
        <v>9</v>
      </c>
      <c r="K65" s="61">
        <f t="shared" si="7"/>
        <v>4</v>
      </c>
      <c r="L65" s="61" t="str">
        <f>VLOOKUP(K65,'Lookup Values'!$F$2:$G$8,2,FALSE)</f>
        <v>Wednesday</v>
      </c>
      <c r="M65" s="3">
        <v>39462</v>
      </c>
      <c r="N65" s="63">
        <f t="shared" si="0"/>
        <v>6</v>
      </c>
      <c r="O65" s="8">
        <v>0.68017276701203266</v>
      </c>
      <c r="P65" t="s">
        <v>14</v>
      </c>
      <c r="Q65" t="s">
        <v>15</v>
      </c>
      <c r="R65" t="str">
        <f t="shared" si="8"/>
        <v>Entertainment: Alcohol</v>
      </c>
      <c r="S65" t="s">
        <v>13</v>
      </c>
      <c r="T65" t="s">
        <v>29</v>
      </c>
      <c r="U65" s="1">
        <v>461</v>
      </c>
      <c r="V65" s="1" t="str">
        <f t="shared" si="9"/>
        <v>Entertainment: $461.00</v>
      </c>
      <c r="W65" s="1">
        <f>IF(U65="","",ROUND(U65*'Lookup Values'!$A$2,2))</f>
        <v>40.909999999999997</v>
      </c>
      <c r="X65" s="9" t="str">
        <f t="shared" si="10"/>
        <v>Expense</v>
      </c>
      <c r="Y65" s="2" t="s">
        <v>130</v>
      </c>
      <c r="Z65" s="3">
        <f t="shared" si="11"/>
        <v>39456</v>
      </c>
      <c r="AA65" s="67" t="str">
        <f t="shared" si="12"/>
        <v>NO</v>
      </c>
      <c r="AB65" s="2" t="str">
        <f t="shared" si="13"/>
        <v>NO</v>
      </c>
      <c r="AC65" t="str">
        <f>IF(AND(AND(G65&gt;=2007,G65&lt;=2009),OR(S65&lt;&gt;"MTA",S65&lt;&gt;"Fandango"),OR(P65="Food",P65="Shopping",P65="Entertainment")),"Awesome Transaction",IF(AND(G65&lt;=2010,Q65&lt;&gt;"Alcohol"),"Late Transaction",IF(G65=2006,"Early Transaction","CRAP Transaction")))</f>
        <v>Awesome Transaction</v>
      </c>
    </row>
    <row r="66" spans="1:29" x14ac:dyDescent="0.25">
      <c r="A66" s="2">
        <v>65</v>
      </c>
      <c r="B66" s="3" t="str">
        <f>TEXT(C66,"yymmdd") &amp; "-" &amp; UPPER(LEFT(P66,2)) &amp; "-" &amp; UPPER(LEFT(S66,3))</f>
        <v>081125-IN-AUN</v>
      </c>
      <c r="C66" s="3">
        <v>39777</v>
      </c>
      <c r="D66" s="3">
        <f t="shared" si="1"/>
        <v>39791</v>
      </c>
      <c r="E66" s="3">
        <f t="shared" si="2"/>
        <v>39838</v>
      </c>
      <c r="F66" s="3">
        <f t="shared" si="3"/>
        <v>39782</v>
      </c>
      <c r="G66" s="61">
        <f t="shared" si="4"/>
        <v>2008</v>
      </c>
      <c r="H66" s="61">
        <f t="shared" si="5"/>
        <v>11</v>
      </c>
      <c r="I66" s="61" t="str">
        <f>VLOOKUP(H66,'Lookup Values'!$C$2:$D$13,2,FALSE)</f>
        <v>NOV</v>
      </c>
      <c r="J66" s="61">
        <f t="shared" si="6"/>
        <v>25</v>
      </c>
      <c r="K66" s="61">
        <f t="shared" si="7"/>
        <v>3</v>
      </c>
      <c r="L66" s="61" t="str">
        <f>VLOOKUP(K66,'Lookup Values'!$F$2:$G$8,2,FALSE)</f>
        <v>Tuesday</v>
      </c>
      <c r="M66" s="3">
        <v>39787</v>
      </c>
      <c r="N66" s="63">
        <f t="shared" ref="N66:N129" si="14">M66-C66</f>
        <v>10</v>
      </c>
      <c r="O66" s="8">
        <v>0.41119524020244347</v>
      </c>
      <c r="P66" t="s">
        <v>61</v>
      </c>
      <c r="Q66" t="s">
        <v>64</v>
      </c>
      <c r="R66" t="str">
        <f t="shared" si="8"/>
        <v>Income: Gift Received</v>
      </c>
      <c r="S66" t="s">
        <v>67</v>
      </c>
      <c r="T66" t="s">
        <v>26</v>
      </c>
      <c r="U66" s="1">
        <v>193</v>
      </c>
      <c r="V66" s="1" t="str">
        <f t="shared" si="9"/>
        <v>Income: $193.00</v>
      </c>
      <c r="W66" s="1">
        <f>IF(U66="","",ROUND(U66*'Lookup Values'!$A$2,2))</f>
        <v>17.13</v>
      </c>
      <c r="X66" s="9" t="str">
        <f t="shared" si="10"/>
        <v>Income</v>
      </c>
      <c r="Y66" s="2" t="s">
        <v>131</v>
      </c>
      <c r="Z66" s="3">
        <f t="shared" si="11"/>
        <v>39777</v>
      </c>
      <c r="AA66" s="67" t="str">
        <f t="shared" si="12"/>
        <v>NO</v>
      </c>
      <c r="AB66" s="2" t="str">
        <f t="shared" si="13"/>
        <v>NO</v>
      </c>
      <c r="AC66" t="str">
        <f>IF(AND(AND(G66&gt;=2007,G66&lt;=2009),OR(S66&lt;&gt;"MTA",S66&lt;&gt;"Fandango"),OR(P66="Food",P66="Shopping",P66="Entertainment")),"Awesome Transaction",IF(AND(G66&lt;=2010,Q66&lt;&gt;"Alcohol"),"Late Transaction",IF(G66=2006,"Early Transaction","CRAP Transaction")))</f>
        <v>Late Transaction</v>
      </c>
    </row>
    <row r="67" spans="1:29" x14ac:dyDescent="0.25">
      <c r="A67" s="2">
        <v>66</v>
      </c>
      <c r="B67" s="3" t="str">
        <f>TEXT(C67,"yymmdd") &amp; "-" &amp; UPPER(LEFT(P67,2)) &amp; "-" &amp; UPPER(LEFT(S67,3))</f>
        <v>110510-HO-BED</v>
      </c>
      <c r="C67" s="3">
        <v>40673</v>
      </c>
      <c r="D67" s="3">
        <f t="shared" ref="D67:D130" si="15">WORKDAY(C67,10)</f>
        <v>40687</v>
      </c>
      <c r="E67" s="3">
        <f t="shared" ref="E67:E130" si="16">EDATE(C67,2)</f>
        <v>40734</v>
      </c>
      <c r="F67" s="3">
        <f t="shared" ref="F67:F130" si="17">EOMONTH(C67,0)</f>
        <v>40694</v>
      </c>
      <c r="G67" s="61">
        <f t="shared" ref="G67:G130" si="18">YEAR(C67)</f>
        <v>2011</v>
      </c>
      <c r="H67" s="61">
        <f t="shared" ref="H67:H130" si="19">MONTH(C67)</f>
        <v>5</v>
      </c>
      <c r="I67" s="61" t="str">
        <f>VLOOKUP(H67,'Lookup Values'!$C$2:$D$13,2,FALSE)</f>
        <v>MAY</v>
      </c>
      <c r="J67" s="61">
        <f t="shared" ref="J67:J130" si="20">DAY(C67)</f>
        <v>10</v>
      </c>
      <c r="K67" s="61">
        <f t="shared" ref="K67:K130" si="21">WEEKDAY(C67)</f>
        <v>3</v>
      </c>
      <c r="L67" s="61" t="str">
        <f>VLOOKUP(K67,'Lookup Values'!$F$2:$G$8,2,FALSE)</f>
        <v>Tuesday</v>
      </c>
      <c r="M67" s="3">
        <v>40675</v>
      </c>
      <c r="N67" s="63">
        <f t="shared" si="14"/>
        <v>2</v>
      </c>
      <c r="O67" s="8">
        <v>0.68252376227819367</v>
      </c>
      <c r="P67" t="s">
        <v>38</v>
      </c>
      <c r="Q67" t="s">
        <v>39</v>
      </c>
      <c r="R67" t="str">
        <f t="shared" ref="R67:R130" si="22">P67 &amp; ": " &amp; Q67</f>
        <v>Home: Cleaning Supplies</v>
      </c>
      <c r="S67" t="s">
        <v>37</v>
      </c>
      <c r="T67" t="s">
        <v>29</v>
      </c>
      <c r="U67" s="1">
        <v>117</v>
      </c>
      <c r="V67" s="1" t="str">
        <f t="shared" ref="V67:V130" si="23">P67 &amp; ": " &amp; TEXT(U67,"$#,###.00")</f>
        <v>Home: $117.00</v>
      </c>
      <c r="W67" s="1">
        <f>IF(U67="","",ROUND(U67*'Lookup Values'!$A$2,2))</f>
        <v>10.38</v>
      </c>
      <c r="X67" s="9" t="str">
        <f t="shared" ref="X67:X130" si="24">IF(P67="Income","Income","Expense")</f>
        <v>Expense</v>
      </c>
      <c r="Y67" s="2" t="s">
        <v>132</v>
      </c>
      <c r="Z67" s="3">
        <f t="shared" ref="Z67:Z130" si="25">VALUE(SUBSTITUTE(Y67,".","/"))</f>
        <v>40673</v>
      </c>
      <c r="AA67" s="67" t="str">
        <f t="shared" ref="AA67:AA130" si="26">IF(OR(P67="Transportation",Q67="Professional Development",Q67="Electronics"),"YES","NO")</f>
        <v>NO</v>
      </c>
      <c r="AB67" s="2" t="str">
        <f t="shared" ref="AB67:AB130" si="27">IF(AND(AA67="YES",U67&gt;=400),"YES","NO")</f>
        <v>NO</v>
      </c>
      <c r="AC67" t="str">
        <f>IF(AND(AND(G67&gt;=2007,G67&lt;=2009),OR(S67&lt;&gt;"MTA",S67&lt;&gt;"Fandango"),OR(P67="Food",P67="Shopping",P67="Entertainment")),"Awesome Transaction",IF(AND(G67&lt;=2010,Q67&lt;&gt;"Alcohol"),"Late Transaction",IF(G67=2006,"Early Transaction","CRAP Transaction")))</f>
        <v>CRAP Transaction</v>
      </c>
    </row>
    <row r="68" spans="1:29" x14ac:dyDescent="0.25">
      <c r="A68" s="2">
        <v>67</v>
      </c>
      <c r="B68" s="3" t="str">
        <f>TEXT(C68,"yymmdd") &amp; "-" &amp; UPPER(LEFT(P68,2)) &amp; "-" &amp; UPPER(LEFT(S68,3))</f>
        <v>070123-FO-CIT</v>
      </c>
      <c r="C68" s="3">
        <v>39105</v>
      </c>
      <c r="D68" s="3">
        <f t="shared" si="15"/>
        <v>39119</v>
      </c>
      <c r="E68" s="3">
        <f t="shared" si="16"/>
        <v>39164</v>
      </c>
      <c r="F68" s="3">
        <f t="shared" si="17"/>
        <v>39113</v>
      </c>
      <c r="G68" s="61">
        <f t="shared" si="18"/>
        <v>2007</v>
      </c>
      <c r="H68" s="61">
        <f t="shared" si="19"/>
        <v>1</v>
      </c>
      <c r="I68" s="61" t="str">
        <f>VLOOKUP(H68,'Lookup Values'!$C$2:$D$13,2,FALSE)</f>
        <v>JAN</v>
      </c>
      <c r="J68" s="61">
        <f t="shared" si="20"/>
        <v>23</v>
      </c>
      <c r="K68" s="61">
        <f t="shared" si="21"/>
        <v>3</v>
      </c>
      <c r="L68" s="61" t="str">
        <f>VLOOKUP(K68,'Lookup Values'!$F$2:$G$8,2,FALSE)</f>
        <v>Tuesday</v>
      </c>
      <c r="M68" s="3">
        <v>39109</v>
      </c>
      <c r="N68" s="63">
        <f t="shared" si="14"/>
        <v>4</v>
      </c>
      <c r="O68" s="8">
        <v>0.84765562828368923</v>
      </c>
      <c r="P68" t="s">
        <v>18</v>
      </c>
      <c r="Q68" t="s">
        <v>43</v>
      </c>
      <c r="R68" t="str">
        <f t="shared" si="22"/>
        <v>Food: Coffee</v>
      </c>
      <c r="S68" t="s">
        <v>42</v>
      </c>
      <c r="T68" t="s">
        <v>29</v>
      </c>
      <c r="U68" s="1">
        <v>387</v>
      </c>
      <c r="V68" s="1" t="str">
        <f t="shared" si="23"/>
        <v>Food: $387.00</v>
      </c>
      <c r="W68" s="1">
        <f>IF(U68="","",ROUND(U68*'Lookup Values'!$A$2,2))</f>
        <v>34.35</v>
      </c>
      <c r="X68" s="9" t="str">
        <f t="shared" si="24"/>
        <v>Expense</v>
      </c>
      <c r="Y68" s="2" t="s">
        <v>133</v>
      </c>
      <c r="Z68" s="3">
        <f t="shared" si="25"/>
        <v>39105</v>
      </c>
      <c r="AA68" s="67" t="str">
        <f t="shared" si="26"/>
        <v>NO</v>
      </c>
      <c r="AB68" s="2" t="str">
        <f t="shared" si="27"/>
        <v>NO</v>
      </c>
      <c r="AC68" t="str">
        <f>IF(AND(AND(G68&gt;=2007,G68&lt;=2009),OR(S68&lt;&gt;"MTA",S68&lt;&gt;"Fandango"),OR(P68="Food",P68="Shopping",P68="Entertainment")),"Awesome Transaction",IF(AND(G68&lt;=2010,Q68&lt;&gt;"Alcohol"),"Late Transaction",IF(G68=2006,"Early Transaction","CRAP Transaction")))</f>
        <v>Awesome Transaction</v>
      </c>
    </row>
    <row r="69" spans="1:29" x14ac:dyDescent="0.25">
      <c r="A69" s="2">
        <v>68</v>
      </c>
      <c r="B69" s="3" t="str">
        <f>TEXT(C69,"yymmdd") &amp; "-" &amp; UPPER(LEFT(P69,2)) &amp; "-" &amp; UPPER(LEFT(S69,3))</f>
        <v>090806-IN-AUN</v>
      </c>
      <c r="C69" s="3">
        <v>40031</v>
      </c>
      <c r="D69" s="3">
        <f t="shared" si="15"/>
        <v>40045</v>
      </c>
      <c r="E69" s="3">
        <f t="shared" si="16"/>
        <v>40092</v>
      </c>
      <c r="F69" s="3">
        <f t="shared" si="17"/>
        <v>40056</v>
      </c>
      <c r="G69" s="61">
        <f t="shared" si="18"/>
        <v>2009</v>
      </c>
      <c r="H69" s="61">
        <f t="shared" si="19"/>
        <v>8</v>
      </c>
      <c r="I69" s="61" t="str">
        <f>VLOOKUP(H69,'Lookup Values'!$C$2:$D$13,2,FALSE)</f>
        <v>AUG</v>
      </c>
      <c r="J69" s="61">
        <f t="shared" si="20"/>
        <v>6</v>
      </c>
      <c r="K69" s="61">
        <f t="shared" si="21"/>
        <v>5</v>
      </c>
      <c r="L69" s="61" t="str">
        <f>VLOOKUP(K69,'Lookup Values'!$F$2:$G$8,2,FALSE)</f>
        <v>Thursday</v>
      </c>
      <c r="M69" s="3">
        <v>40037</v>
      </c>
      <c r="N69" s="63">
        <f t="shared" si="14"/>
        <v>6</v>
      </c>
      <c r="O69" s="8">
        <v>0.48705281040488968</v>
      </c>
      <c r="P69" t="s">
        <v>61</v>
      </c>
      <c r="Q69" t="s">
        <v>64</v>
      </c>
      <c r="R69" t="str">
        <f t="shared" si="22"/>
        <v>Income: Gift Received</v>
      </c>
      <c r="S69" t="s">
        <v>67</v>
      </c>
      <c r="T69" t="s">
        <v>29</v>
      </c>
      <c r="U69" s="1">
        <v>98</v>
      </c>
      <c r="V69" s="1" t="str">
        <f t="shared" si="23"/>
        <v>Income: $98.00</v>
      </c>
      <c r="W69" s="1">
        <f>IF(U69="","",ROUND(U69*'Lookup Values'!$A$2,2))</f>
        <v>8.6999999999999993</v>
      </c>
      <c r="X69" s="9" t="str">
        <f t="shared" si="24"/>
        <v>Income</v>
      </c>
      <c r="Y69" s="2" t="s">
        <v>134</v>
      </c>
      <c r="Z69" s="3">
        <f t="shared" si="25"/>
        <v>40031</v>
      </c>
      <c r="AA69" s="67" t="str">
        <f t="shared" si="26"/>
        <v>NO</v>
      </c>
      <c r="AB69" s="2" t="str">
        <f t="shared" si="27"/>
        <v>NO</v>
      </c>
      <c r="AC69" t="str">
        <f>IF(AND(AND(G69&gt;=2007,G69&lt;=2009),OR(S69&lt;&gt;"MTA",S69&lt;&gt;"Fandango"),OR(P69="Food",P69="Shopping",P69="Entertainment")),"Awesome Transaction",IF(AND(G69&lt;=2010,Q69&lt;&gt;"Alcohol"),"Late Transaction",IF(G69=2006,"Early Transaction","CRAP Transaction")))</f>
        <v>Late Transaction</v>
      </c>
    </row>
    <row r="70" spans="1:29" x14ac:dyDescent="0.25">
      <c r="A70" s="2">
        <v>69</v>
      </c>
      <c r="B70" s="3" t="str">
        <f>TEXT(C70,"yymmdd") &amp; "-" &amp; UPPER(LEFT(P70,2)) &amp; "-" &amp; UPPER(LEFT(S70,3))</f>
        <v>081019-FO-BAN</v>
      </c>
      <c r="C70" s="3">
        <v>39740</v>
      </c>
      <c r="D70" s="3">
        <f t="shared" si="15"/>
        <v>39752</v>
      </c>
      <c r="E70" s="3">
        <f t="shared" si="16"/>
        <v>39801</v>
      </c>
      <c r="F70" s="3">
        <f t="shared" si="17"/>
        <v>39752</v>
      </c>
      <c r="G70" s="61">
        <f t="shared" si="18"/>
        <v>2008</v>
      </c>
      <c r="H70" s="61">
        <f t="shared" si="19"/>
        <v>10</v>
      </c>
      <c r="I70" s="61" t="str">
        <f>VLOOKUP(H70,'Lookup Values'!$C$2:$D$13,2,FALSE)</f>
        <v>OCT</v>
      </c>
      <c r="J70" s="61">
        <f t="shared" si="20"/>
        <v>19</v>
      </c>
      <c r="K70" s="61">
        <f t="shared" si="21"/>
        <v>1</v>
      </c>
      <c r="L70" s="61" t="str">
        <f>VLOOKUP(K70,'Lookup Values'!$F$2:$G$8,2,FALSE)</f>
        <v>Sunday</v>
      </c>
      <c r="M70" s="3">
        <v>39746</v>
      </c>
      <c r="N70" s="63">
        <f t="shared" si="14"/>
        <v>6</v>
      </c>
      <c r="O70" s="8">
        <v>0.71731768142419461</v>
      </c>
      <c r="P70" t="s">
        <v>18</v>
      </c>
      <c r="Q70" t="s">
        <v>19</v>
      </c>
      <c r="R70" t="str">
        <f t="shared" si="22"/>
        <v>Food: Restaurants</v>
      </c>
      <c r="S70" t="s">
        <v>17</v>
      </c>
      <c r="T70" t="s">
        <v>16</v>
      </c>
      <c r="U70" s="1">
        <v>475</v>
      </c>
      <c r="V70" s="1" t="str">
        <f t="shared" si="23"/>
        <v>Food: $475.00</v>
      </c>
      <c r="W70" s="1">
        <f>IF(U70="","",ROUND(U70*'Lookup Values'!$A$2,2))</f>
        <v>42.16</v>
      </c>
      <c r="X70" s="9" t="str">
        <f t="shared" si="24"/>
        <v>Expense</v>
      </c>
      <c r="Y70" s="2" t="s">
        <v>135</v>
      </c>
      <c r="Z70" s="3">
        <f t="shared" si="25"/>
        <v>39740</v>
      </c>
      <c r="AA70" s="67" t="str">
        <f t="shared" si="26"/>
        <v>NO</v>
      </c>
      <c r="AB70" s="2" t="str">
        <f t="shared" si="27"/>
        <v>NO</v>
      </c>
      <c r="AC70" t="str">
        <f>IF(AND(AND(G70&gt;=2007,G70&lt;=2009),OR(S70&lt;&gt;"MTA",S70&lt;&gt;"Fandango"),OR(P70="Food",P70="Shopping",P70="Entertainment")),"Awesome Transaction",IF(AND(G70&lt;=2010,Q70&lt;&gt;"Alcohol"),"Late Transaction",IF(G70=2006,"Early Transaction","CRAP Transaction")))</f>
        <v>Awesome Transaction</v>
      </c>
    </row>
    <row r="71" spans="1:29" x14ac:dyDescent="0.25">
      <c r="A71" s="2">
        <v>70</v>
      </c>
      <c r="B71" s="3" t="str">
        <f>TEXT(C71,"yymmdd") &amp; "-" &amp; UPPER(LEFT(P71,2)) &amp; "-" &amp; UPPER(LEFT(S71,3))</f>
        <v>071021-BI-CON</v>
      </c>
      <c r="C71" s="3">
        <v>39376</v>
      </c>
      <c r="D71" s="3">
        <f t="shared" si="15"/>
        <v>39388</v>
      </c>
      <c r="E71" s="3">
        <f t="shared" si="16"/>
        <v>39437</v>
      </c>
      <c r="F71" s="3">
        <f t="shared" si="17"/>
        <v>39386</v>
      </c>
      <c r="G71" s="61">
        <f t="shared" si="18"/>
        <v>2007</v>
      </c>
      <c r="H71" s="61">
        <f t="shared" si="19"/>
        <v>10</v>
      </c>
      <c r="I71" s="61" t="str">
        <f>VLOOKUP(H71,'Lookup Values'!$C$2:$D$13,2,FALSE)</f>
        <v>OCT</v>
      </c>
      <c r="J71" s="61">
        <f t="shared" si="20"/>
        <v>21</v>
      </c>
      <c r="K71" s="61">
        <f t="shared" si="21"/>
        <v>1</v>
      </c>
      <c r="L71" s="61" t="str">
        <f>VLOOKUP(K71,'Lookup Values'!$F$2:$G$8,2,FALSE)</f>
        <v>Sunday</v>
      </c>
      <c r="M71" s="3">
        <v>39382</v>
      </c>
      <c r="N71" s="63">
        <f t="shared" si="14"/>
        <v>6</v>
      </c>
      <c r="O71" s="8">
        <v>0.84634471119937926</v>
      </c>
      <c r="P71" t="s">
        <v>48</v>
      </c>
      <c r="Q71" t="s">
        <v>49</v>
      </c>
      <c r="R71" t="str">
        <f t="shared" si="22"/>
        <v>Bills: Utilities</v>
      </c>
      <c r="S71" t="s">
        <v>47</v>
      </c>
      <c r="T71" t="s">
        <v>26</v>
      </c>
      <c r="U71" s="1">
        <v>148</v>
      </c>
      <c r="V71" s="1" t="str">
        <f t="shared" si="23"/>
        <v>Bills: $148.00</v>
      </c>
      <c r="W71" s="1">
        <f>IF(U71="","",ROUND(U71*'Lookup Values'!$A$2,2))</f>
        <v>13.14</v>
      </c>
      <c r="X71" s="9" t="str">
        <f t="shared" si="24"/>
        <v>Expense</v>
      </c>
      <c r="Y71" s="2" t="s">
        <v>136</v>
      </c>
      <c r="Z71" s="3">
        <f t="shared" si="25"/>
        <v>39376</v>
      </c>
      <c r="AA71" s="67" t="str">
        <f t="shared" si="26"/>
        <v>NO</v>
      </c>
      <c r="AB71" s="2" t="str">
        <f t="shared" si="27"/>
        <v>NO</v>
      </c>
      <c r="AC71" t="str">
        <f>IF(AND(AND(G71&gt;=2007,G71&lt;=2009),OR(S71&lt;&gt;"MTA",S71&lt;&gt;"Fandango"),OR(P71="Food",P71="Shopping",P71="Entertainment")),"Awesome Transaction",IF(AND(G71&lt;=2010,Q71&lt;&gt;"Alcohol"),"Late Transaction",IF(G71=2006,"Early Transaction","CRAP Transaction")))</f>
        <v>Late Transaction</v>
      </c>
    </row>
    <row r="72" spans="1:29" x14ac:dyDescent="0.25">
      <c r="A72" s="2">
        <v>71</v>
      </c>
      <c r="B72" s="3" t="str">
        <f>TEXT(C72,"yymmdd") &amp; "-" &amp; UPPER(LEFT(P72,2)) &amp; "-" &amp; UPPER(LEFT(S72,3))</f>
        <v>101114-HE-FRE</v>
      </c>
      <c r="C72" s="3">
        <v>40496</v>
      </c>
      <c r="D72" s="3">
        <f t="shared" si="15"/>
        <v>40508</v>
      </c>
      <c r="E72" s="3">
        <f t="shared" si="16"/>
        <v>40557</v>
      </c>
      <c r="F72" s="3">
        <f t="shared" si="17"/>
        <v>40512</v>
      </c>
      <c r="G72" s="61">
        <f t="shared" si="18"/>
        <v>2010</v>
      </c>
      <c r="H72" s="61">
        <f t="shared" si="19"/>
        <v>11</v>
      </c>
      <c r="I72" s="61" t="str">
        <f>VLOOKUP(H72,'Lookup Values'!$C$2:$D$13,2,FALSE)</f>
        <v>NOV</v>
      </c>
      <c r="J72" s="61">
        <f t="shared" si="20"/>
        <v>14</v>
      </c>
      <c r="K72" s="61">
        <f t="shared" si="21"/>
        <v>1</v>
      </c>
      <c r="L72" s="61" t="str">
        <f>VLOOKUP(K72,'Lookup Values'!$F$2:$G$8,2,FALSE)</f>
        <v>Sunday</v>
      </c>
      <c r="M72" s="3">
        <v>40503</v>
      </c>
      <c r="N72" s="63">
        <f t="shared" si="14"/>
        <v>7</v>
      </c>
      <c r="O72" s="8">
        <v>0.88809660367988552</v>
      </c>
      <c r="P72" t="s">
        <v>45</v>
      </c>
      <c r="Q72" t="s">
        <v>46</v>
      </c>
      <c r="R72" t="str">
        <f t="shared" si="22"/>
        <v>Health: Insurance Premium</v>
      </c>
      <c r="S72" t="s">
        <v>44</v>
      </c>
      <c r="T72" t="s">
        <v>29</v>
      </c>
      <c r="U72" s="1">
        <v>301</v>
      </c>
      <c r="V72" s="1" t="str">
        <f t="shared" si="23"/>
        <v>Health: $301.00</v>
      </c>
      <c r="W72" s="1">
        <f>IF(U72="","",ROUND(U72*'Lookup Values'!$A$2,2))</f>
        <v>26.71</v>
      </c>
      <c r="X72" s="9" t="str">
        <f t="shared" si="24"/>
        <v>Expense</v>
      </c>
      <c r="Y72" s="2" t="s">
        <v>137</v>
      </c>
      <c r="Z72" s="3">
        <f t="shared" si="25"/>
        <v>40496</v>
      </c>
      <c r="AA72" s="67" t="str">
        <f t="shared" si="26"/>
        <v>NO</v>
      </c>
      <c r="AB72" s="2" t="str">
        <f t="shared" si="27"/>
        <v>NO</v>
      </c>
      <c r="AC72" t="str">
        <f>IF(AND(AND(G72&gt;=2007,G72&lt;=2009),OR(S72&lt;&gt;"MTA",S72&lt;&gt;"Fandango"),OR(P72="Food",P72="Shopping",P72="Entertainment")),"Awesome Transaction",IF(AND(G72&lt;=2010,Q72&lt;&gt;"Alcohol"),"Late Transaction",IF(G72=2006,"Early Transaction","CRAP Transaction")))</f>
        <v>Late Transaction</v>
      </c>
    </row>
    <row r="73" spans="1:29" x14ac:dyDescent="0.25">
      <c r="A73" s="2">
        <v>72</v>
      </c>
      <c r="B73" s="3" t="str">
        <f>TEXT(C73,"yymmdd") &amp; "-" &amp; UPPER(LEFT(P73,2)) &amp; "-" &amp; UPPER(LEFT(S73,3))</f>
        <v>080330-IN-LEG</v>
      </c>
      <c r="C73" s="3">
        <v>39537</v>
      </c>
      <c r="D73" s="3">
        <f t="shared" si="15"/>
        <v>39549</v>
      </c>
      <c r="E73" s="3">
        <f t="shared" si="16"/>
        <v>39598</v>
      </c>
      <c r="F73" s="3">
        <f t="shared" si="17"/>
        <v>39538</v>
      </c>
      <c r="G73" s="61">
        <f t="shared" si="18"/>
        <v>2008</v>
      </c>
      <c r="H73" s="61">
        <f t="shared" si="19"/>
        <v>3</v>
      </c>
      <c r="I73" s="61" t="str">
        <f>VLOOKUP(H73,'Lookup Values'!$C$2:$D$13,2,FALSE)</f>
        <v>MAR</v>
      </c>
      <c r="J73" s="61">
        <f t="shared" si="20"/>
        <v>30</v>
      </c>
      <c r="K73" s="61">
        <f t="shared" si="21"/>
        <v>1</v>
      </c>
      <c r="L73" s="61" t="str">
        <f>VLOOKUP(K73,'Lookup Values'!$F$2:$G$8,2,FALSE)</f>
        <v>Sunday</v>
      </c>
      <c r="M73" s="3">
        <v>39546</v>
      </c>
      <c r="N73" s="63">
        <f t="shared" si="14"/>
        <v>9</v>
      </c>
      <c r="O73" s="8">
        <v>0.54309292963177602</v>
      </c>
      <c r="P73" t="s">
        <v>61</v>
      </c>
      <c r="Q73" t="s">
        <v>63</v>
      </c>
      <c r="R73" t="str">
        <f t="shared" si="22"/>
        <v>Income: Freelance Project</v>
      </c>
      <c r="S73" t="s">
        <v>66</v>
      </c>
      <c r="T73" t="s">
        <v>16</v>
      </c>
      <c r="U73" s="1">
        <v>490</v>
      </c>
      <c r="V73" s="1" t="str">
        <f t="shared" si="23"/>
        <v>Income: $490.00</v>
      </c>
      <c r="W73" s="1">
        <f>IF(U73="","",ROUND(U73*'Lookup Values'!$A$2,2))</f>
        <v>43.49</v>
      </c>
      <c r="X73" s="9" t="str">
        <f t="shared" si="24"/>
        <v>Income</v>
      </c>
      <c r="Y73" s="2" t="s">
        <v>138</v>
      </c>
      <c r="Z73" s="3">
        <f t="shared" si="25"/>
        <v>39537</v>
      </c>
      <c r="AA73" s="67" t="str">
        <f t="shared" si="26"/>
        <v>NO</v>
      </c>
      <c r="AB73" s="2" t="str">
        <f t="shared" si="27"/>
        <v>NO</v>
      </c>
      <c r="AC73" t="str">
        <f>IF(AND(AND(G73&gt;=2007,G73&lt;=2009),OR(S73&lt;&gt;"MTA",S73&lt;&gt;"Fandango"),OR(P73="Food",P73="Shopping",P73="Entertainment")),"Awesome Transaction",IF(AND(G73&lt;=2010,Q73&lt;&gt;"Alcohol"),"Late Transaction",IF(G73=2006,"Early Transaction","CRAP Transaction")))</f>
        <v>Late Transaction</v>
      </c>
    </row>
    <row r="74" spans="1:29" x14ac:dyDescent="0.25">
      <c r="A74" s="2">
        <v>73</v>
      </c>
      <c r="B74" s="3" t="str">
        <f>TEXT(C74,"yymmdd") &amp; "-" &amp; UPPER(LEFT(P74,2)) &amp; "-" &amp; UPPER(LEFT(S74,3))</f>
        <v>080111-ED-ANT</v>
      </c>
      <c r="C74" s="3">
        <v>39458</v>
      </c>
      <c r="D74" s="3">
        <f t="shared" si="15"/>
        <v>39472</v>
      </c>
      <c r="E74" s="3">
        <f t="shared" si="16"/>
        <v>39518</v>
      </c>
      <c r="F74" s="3">
        <f t="shared" si="17"/>
        <v>39478</v>
      </c>
      <c r="G74" s="61">
        <f t="shared" si="18"/>
        <v>2008</v>
      </c>
      <c r="H74" s="61">
        <f t="shared" si="19"/>
        <v>1</v>
      </c>
      <c r="I74" s="61" t="str">
        <f>VLOOKUP(H74,'Lookup Values'!$C$2:$D$13,2,FALSE)</f>
        <v>JAN</v>
      </c>
      <c r="J74" s="61">
        <f t="shared" si="20"/>
        <v>11</v>
      </c>
      <c r="K74" s="61">
        <f t="shared" si="21"/>
        <v>6</v>
      </c>
      <c r="L74" s="61" t="str">
        <f>VLOOKUP(K74,'Lookup Values'!$F$2:$G$8,2,FALSE)</f>
        <v>Friday</v>
      </c>
      <c r="M74" s="3">
        <v>39460</v>
      </c>
      <c r="N74" s="63">
        <f t="shared" si="14"/>
        <v>2</v>
      </c>
      <c r="O74" s="8">
        <v>0.49098474358796962</v>
      </c>
      <c r="P74" t="s">
        <v>24</v>
      </c>
      <c r="Q74" t="s">
        <v>25</v>
      </c>
      <c r="R74" t="str">
        <f t="shared" si="22"/>
        <v>Education: Tango Lessons</v>
      </c>
      <c r="S74" t="s">
        <v>23</v>
      </c>
      <c r="T74" t="s">
        <v>26</v>
      </c>
      <c r="U74" s="1">
        <v>288</v>
      </c>
      <c r="V74" s="1" t="str">
        <f t="shared" si="23"/>
        <v>Education: $288.00</v>
      </c>
      <c r="W74" s="1">
        <f>IF(U74="","",ROUND(U74*'Lookup Values'!$A$2,2))</f>
        <v>25.56</v>
      </c>
      <c r="X74" s="9" t="str">
        <f t="shared" si="24"/>
        <v>Expense</v>
      </c>
      <c r="Y74" s="2" t="s">
        <v>139</v>
      </c>
      <c r="Z74" s="3">
        <f t="shared" si="25"/>
        <v>39458</v>
      </c>
      <c r="AA74" s="67" t="str">
        <f t="shared" si="26"/>
        <v>NO</v>
      </c>
      <c r="AB74" s="2" t="str">
        <f t="shared" si="27"/>
        <v>NO</v>
      </c>
      <c r="AC74" t="str">
        <f>IF(AND(AND(G74&gt;=2007,G74&lt;=2009),OR(S74&lt;&gt;"MTA",S74&lt;&gt;"Fandango"),OR(P74="Food",P74="Shopping",P74="Entertainment")),"Awesome Transaction",IF(AND(G74&lt;=2010,Q74&lt;&gt;"Alcohol"),"Late Transaction",IF(G74=2006,"Early Transaction","CRAP Transaction")))</f>
        <v>Late Transaction</v>
      </c>
    </row>
    <row r="75" spans="1:29" x14ac:dyDescent="0.25">
      <c r="A75" s="2">
        <v>74</v>
      </c>
      <c r="B75" s="3" t="str">
        <f>TEXT(C75,"yymmdd") &amp; "-" &amp; UPPER(LEFT(P75,2)) &amp; "-" &amp; UPPER(LEFT(S75,3))</f>
        <v>100920-ED-SKI</v>
      </c>
      <c r="C75" s="3">
        <v>40441</v>
      </c>
      <c r="D75" s="3">
        <f t="shared" si="15"/>
        <v>40455</v>
      </c>
      <c r="E75" s="3">
        <f t="shared" si="16"/>
        <v>40502</v>
      </c>
      <c r="F75" s="3">
        <f t="shared" si="17"/>
        <v>40451</v>
      </c>
      <c r="G75" s="61">
        <f t="shared" si="18"/>
        <v>2010</v>
      </c>
      <c r="H75" s="61">
        <f t="shared" si="19"/>
        <v>9</v>
      </c>
      <c r="I75" s="61" t="str">
        <f>VLOOKUP(H75,'Lookup Values'!$C$2:$D$13,2,FALSE)</f>
        <v>SEP</v>
      </c>
      <c r="J75" s="61">
        <f t="shared" si="20"/>
        <v>20</v>
      </c>
      <c r="K75" s="61">
        <f t="shared" si="21"/>
        <v>2</v>
      </c>
      <c r="L75" s="61" t="str">
        <f>VLOOKUP(K75,'Lookup Values'!$F$2:$G$8,2,FALSE)</f>
        <v>Monday</v>
      </c>
      <c r="M75" s="3">
        <v>40451</v>
      </c>
      <c r="N75" s="63">
        <f t="shared" si="14"/>
        <v>10</v>
      </c>
      <c r="O75" s="8">
        <v>0.79064253603911461</v>
      </c>
      <c r="P75" t="s">
        <v>24</v>
      </c>
      <c r="Q75" t="s">
        <v>36</v>
      </c>
      <c r="R75" t="str">
        <f t="shared" si="22"/>
        <v>Education: Professional Development</v>
      </c>
      <c r="S75" t="s">
        <v>35</v>
      </c>
      <c r="T75" t="s">
        <v>16</v>
      </c>
      <c r="U75" s="1">
        <v>78</v>
      </c>
      <c r="V75" s="1" t="str">
        <f t="shared" si="23"/>
        <v>Education: $78.00</v>
      </c>
      <c r="W75" s="1">
        <f>IF(U75="","",ROUND(U75*'Lookup Values'!$A$2,2))</f>
        <v>6.92</v>
      </c>
      <c r="X75" s="9" t="str">
        <f t="shared" si="24"/>
        <v>Expense</v>
      </c>
      <c r="Y75" s="2" t="s">
        <v>140</v>
      </c>
      <c r="Z75" s="3">
        <f t="shared" si="25"/>
        <v>40441</v>
      </c>
      <c r="AA75" s="67" t="str">
        <f t="shared" si="26"/>
        <v>YES</v>
      </c>
      <c r="AB75" s="2" t="str">
        <f t="shared" si="27"/>
        <v>NO</v>
      </c>
      <c r="AC75" t="str">
        <f>IF(AND(AND(G75&gt;=2007,G75&lt;=2009),OR(S75&lt;&gt;"MTA",S75&lt;&gt;"Fandango"),OR(P75="Food",P75="Shopping",P75="Entertainment")),"Awesome Transaction",IF(AND(G75&lt;=2010,Q75&lt;&gt;"Alcohol"),"Late Transaction",IF(G75=2006,"Early Transaction","CRAP Transaction")))</f>
        <v>Late Transaction</v>
      </c>
    </row>
    <row r="76" spans="1:29" x14ac:dyDescent="0.25">
      <c r="A76" s="2">
        <v>75</v>
      </c>
      <c r="B76" s="3" t="str">
        <f>TEXT(C76,"yymmdd") &amp; "-" &amp; UPPER(LEFT(P76,2)) &amp; "-" &amp; UPPER(LEFT(S76,3))</f>
        <v>070728-ED-SKI</v>
      </c>
      <c r="C76" s="3">
        <v>39291</v>
      </c>
      <c r="D76" s="3">
        <f t="shared" si="15"/>
        <v>39304</v>
      </c>
      <c r="E76" s="3">
        <f t="shared" si="16"/>
        <v>39353</v>
      </c>
      <c r="F76" s="3">
        <f t="shared" si="17"/>
        <v>39294</v>
      </c>
      <c r="G76" s="61">
        <f t="shared" si="18"/>
        <v>2007</v>
      </c>
      <c r="H76" s="61">
        <f t="shared" si="19"/>
        <v>7</v>
      </c>
      <c r="I76" s="61" t="str">
        <f>VLOOKUP(H76,'Lookup Values'!$C$2:$D$13,2,FALSE)</f>
        <v>JUL</v>
      </c>
      <c r="J76" s="61">
        <f t="shared" si="20"/>
        <v>28</v>
      </c>
      <c r="K76" s="61">
        <f t="shared" si="21"/>
        <v>7</v>
      </c>
      <c r="L76" s="61" t="str">
        <f>VLOOKUP(K76,'Lookup Values'!$F$2:$G$8,2,FALSE)</f>
        <v>Saturday</v>
      </c>
      <c r="M76" s="3">
        <v>39293</v>
      </c>
      <c r="N76" s="63">
        <f t="shared" si="14"/>
        <v>2</v>
      </c>
      <c r="O76" s="8">
        <v>0.61655853911096525</v>
      </c>
      <c r="P76" t="s">
        <v>24</v>
      </c>
      <c r="Q76" t="s">
        <v>36</v>
      </c>
      <c r="R76" t="str">
        <f t="shared" si="22"/>
        <v>Education: Professional Development</v>
      </c>
      <c r="S76" t="s">
        <v>35</v>
      </c>
      <c r="T76" t="s">
        <v>29</v>
      </c>
      <c r="U76" s="1">
        <v>189</v>
      </c>
      <c r="V76" s="1" t="str">
        <f t="shared" si="23"/>
        <v>Education: $189.00</v>
      </c>
      <c r="W76" s="1">
        <f>IF(U76="","",ROUND(U76*'Lookup Values'!$A$2,2))</f>
        <v>16.77</v>
      </c>
      <c r="X76" s="9" t="str">
        <f t="shared" si="24"/>
        <v>Expense</v>
      </c>
      <c r="Y76" s="2" t="s">
        <v>141</v>
      </c>
      <c r="Z76" s="3">
        <f t="shared" si="25"/>
        <v>39291</v>
      </c>
      <c r="AA76" s="67" t="str">
        <f t="shared" si="26"/>
        <v>YES</v>
      </c>
      <c r="AB76" s="2" t="str">
        <f t="shared" si="27"/>
        <v>NO</v>
      </c>
      <c r="AC76" t="str">
        <f>IF(AND(AND(G76&gt;=2007,G76&lt;=2009),OR(S76&lt;&gt;"MTA",S76&lt;&gt;"Fandango"),OR(P76="Food",P76="Shopping",P76="Entertainment")),"Awesome Transaction",IF(AND(G76&lt;=2010,Q76&lt;&gt;"Alcohol"),"Late Transaction",IF(G76=2006,"Early Transaction","CRAP Transaction")))</f>
        <v>Late Transaction</v>
      </c>
    </row>
    <row r="77" spans="1:29" x14ac:dyDescent="0.25">
      <c r="A77" s="2">
        <v>76</v>
      </c>
      <c r="B77" s="3" t="str">
        <f>TEXT(C77,"yymmdd") &amp; "-" &amp; UPPER(LEFT(P77,2)) &amp; "-" &amp; UPPER(LEFT(S77,3))</f>
        <v>091020-FO-BAN</v>
      </c>
      <c r="C77" s="3">
        <v>40106</v>
      </c>
      <c r="D77" s="3">
        <f t="shared" si="15"/>
        <v>40120</v>
      </c>
      <c r="E77" s="3">
        <f t="shared" si="16"/>
        <v>40167</v>
      </c>
      <c r="F77" s="3">
        <f t="shared" si="17"/>
        <v>40117</v>
      </c>
      <c r="G77" s="61">
        <f t="shared" si="18"/>
        <v>2009</v>
      </c>
      <c r="H77" s="61">
        <f t="shared" si="19"/>
        <v>10</v>
      </c>
      <c r="I77" s="61" t="str">
        <f>VLOOKUP(H77,'Lookup Values'!$C$2:$D$13,2,FALSE)</f>
        <v>OCT</v>
      </c>
      <c r="J77" s="61">
        <f t="shared" si="20"/>
        <v>20</v>
      </c>
      <c r="K77" s="61">
        <f t="shared" si="21"/>
        <v>3</v>
      </c>
      <c r="L77" s="61" t="str">
        <f>VLOOKUP(K77,'Lookup Values'!$F$2:$G$8,2,FALSE)</f>
        <v>Tuesday</v>
      </c>
      <c r="M77" s="3">
        <v>40113</v>
      </c>
      <c r="N77" s="63">
        <f t="shared" si="14"/>
        <v>7</v>
      </c>
      <c r="O77" s="8">
        <v>0.74694853255118798</v>
      </c>
      <c r="P77" t="s">
        <v>18</v>
      </c>
      <c r="Q77" t="s">
        <v>19</v>
      </c>
      <c r="R77" t="str">
        <f t="shared" si="22"/>
        <v>Food: Restaurants</v>
      </c>
      <c r="S77" t="s">
        <v>17</v>
      </c>
      <c r="T77" t="s">
        <v>29</v>
      </c>
      <c r="U77" s="1">
        <v>388</v>
      </c>
      <c r="V77" s="1" t="str">
        <f t="shared" si="23"/>
        <v>Food: $388.00</v>
      </c>
      <c r="W77" s="1">
        <f>IF(U77="","",ROUND(U77*'Lookup Values'!$A$2,2))</f>
        <v>34.44</v>
      </c>
      <c r="X77" s="9" t="str">
        <f t="shared" si="24"/>
        <v>Expense</v>
      </c>
      <c r="Y77" s="2" t="s">
        <v>142</v>
      </c>
      <c r="Z77" s="3">
        <f t="shared" si="25"/>
        <v>40106</v>
      </c>
      <c r="AA77" s="67" t="str">
        <f t="shared" si="26"/>
        <v>NO</v>
      </c>
      <c r="AB77" s="2" t="str">
        <f t="shared" si="27"/>
        <v>NO</v>
      </c>
      <c r="AC77" t="str">
        <f>IF(AND(AND(G77&gt;=2007,G77&lt;=2009),OR(S77&lt;&gt;"MTA",S77&lt;&gt;"Fandango"),OR(P77="Food",P77="Shopping",P77="Entertainment")),"Awesome Transaction",IF(AND(G77&lt;=2010,Q77&lt;&gt;"Alcohol"),"Late Transaction",IF(G77=2006,"Early Transaction","CRAP Transaction")))</f>
        <v>Awesome Transaction</v>
      </c>
    </row>
    <row r="78" spans="1:29" x14ac:dyDescent="0.25">
      <c r="A78" s="2">
        <v>77</v>
      </c>
      <c r="B78" s="3" t="str">
        <f>TEXT(C78,"yymmdd") &amp; "-" &amp; UPPER(LEFT(P78,2)) &amp; "-" &amp; UPPER(LEFT(S78,3))</f>
        <v>110119-IN-AUN</v>
      </c>
      <c r="C78" s="3">
        <v>40562</v>
      </c>
      <c r="D78" s="3">
        <f t="shared" si="15"/>
        <v>40576</v>
      </c>
      <c r="E78" s="3">
        <f t="shared" si="16"/>
        <v>40621</v>
      </c>
      <c r="F78" s="3">
        <f t="shared" si="17"/>
        <v>40574</v>
      </c>
      <c r="G78" s="61">
        <f t="shared" si="18"/>
        <v>2011</v>
      </c>
      <c r="H78" s="61">
        <f t="shared" si="19"/>
        <v>1</v>
      </c>
      <c r="I78" s="61" t="str">
        <f>VLOOKUP(H78,'Lookup Values'!$C$2:$D$13,2,FALSE)</f>
        <v>JAN</v>
      </c>
      <c r="J78" s="61">
        <f t="shared" si="20"/>
        <v>19</v>
      </c>
      <c r="K78" s="61">
        <f t="shared" si="21"/>
        <v>4</v>
      </c>
      <c r="L78" s="61" t="str">
        <f>VLOOKUP(K78,'Lookup Values'!$F$2:$G$8,2,FALSE)</f>
        <v>Wednesday</v>
      </c>
      <c r="M78" s="3">
        <v>40564</v>
      </c>
      <c r="N78" s="63">
        <f t="shared" si="14"/>
        <v>2</v>
      </c>
      <c r="O78" s="8">
        <v>0.49991008176587159</v>
      </c>
      <c r="P78" t="s">
        <v>61</v>
      </c>
      <c r="Q78" t="s">
        <v>64</v>
      </c>
      <c r="R78" t="str">
        <f t="shared" si="22"/>
        <v>Income: Gift Received</v>
      </c>
      <c r="S78" t="s">
        <v>67</v>
      </c>
      <c r="T78" t="s">
        <v>29</v>
      </c>
      <c r="U78" s="1">
        <v>188</v>
      </c>
      <c r="V78" s="1" t="str">
        <f t="shared" si="23"/>
        <v>Income: $188.00</v>
      </c>
      <c r="W78" s="1">
        <f>IF(U78="","",ROUND(U78*'Lookup Values'!$A$2,2))</f>
        <v>16.690000000000001</v>
      </c>
      <c r="X78" s="9" t="str">
        <f t="shared" si="24"/>
        <v>Income</v>
      </c>
      <c r="Y78" s="2" t="s">
        <v>143</v>
      </c>
      <c r="Z78" s="3">
        <f t="shared" si="25"/>
        <v>40562</v>
      </c>
      <c r="AA78" s="67" t="str">
        <f t="shared" si="26"/>
        <v>NO</v>
      </c>
      <c r="AB78" s="2" t="str">
        <f t="shared" si="27"/>
        <v>NO</v>
      </c>
      <c r="AC78" t="str">
        <f>IF(AND(AND(G78&gt;=2007,G78&lt;=2009),OR(S78&lt;&gt;"MTA",S78&lt;&gt;"Fandango"),OR(P78="Food",P78="Shopping",P78="Entertainment")),"Awesome Transaction",IF(AND(G78&lt;=2010,Q78&lt;&gt;"Alcohol"),"Late Transaction",IF(G78=2006,"Early Transaction","CRAP Transaction")))</f>
        <v>CRAP Transaction</v>
      </c>
    </row>
    <row r="79" spans="1:29" x14ac:dyDescent="0.25">
      <c r="A79" s="2">
        <v>78</v>
      </c>
      <c r="B79" s="3" t="str">
        <f>TEXT(C79,"yymmdd") &amp; "-" &amp; UPPER(LEFT(P79,2)) &amp; "-" &amp; UPPER(LEFT(S79,3))</f>
        <v>091029-IN-AUN</v>
      </c>
      <c r="C79" s="3">
        <v>40115</v>
      </c>
      <c r="D79" s="3">
        <f t="shared" si="15"/>
        <v>40129</v>
      </c>
      <c r="E79" s="3">
        <f t="shared" si="16"/>
        <v>40176</v>
      </c>
      <c r="F79" s="3">
        <f t="shared" si="17"/>
        <v>40117</v>
      </c>
      <c r="G79" s="61">
        <f t="shared" si="18"/>
        <v>2009</v>
      </c>
      <c r="H79" s="61">
        <f t="shared" si="19"/>
        <v>10</v>
      </c>
      <c r="I79" s="61" t="str">
        <f>VLOOKUP(H79,'Lookup Values'!$C$2:$D$13,2,FALSE)</f>
        <v>OCT</v>
      </c>
      <c r="J79" s="61">
        <f t="shared" si="20"/>
        <v>29</v>
      </c>
      <c r="K79" s="61">
        <f t="shared" si="21"/>
        <v>5</v>
      </c>
      <c r="L79" s="61" t="str">
        <f>VLOOKUP(K79,'Lookup Values'!$F$2:$G$8,2,FALSE)</f>
        <v>Thursday</v>
      </c>
      <c r="M79" s="3">
        <v>40116</v>
      </c>
      <c r="N79" s="63">
        <f t="shared" si="14"/>
        <v>1</v>
      </c>
      <c r="O79" s="8">
        <v>0.23553426928918619</v>
      </c>
      <c r="P79" t="s">
        <v>61</v>
      </c>
      <c r="Q79" t="s">
        <v>64</v>
      </c>
      <c r="R79" t="str">
        <f t="shared" si="22"/>
        <v>Income: Gift Received</v>
      </c>
      <c r="S79" t="s">
        <v>67</v>
      </c>
      <c r="T79" t="s">
        <v>29</v>
      </c>
      <c r="U79" s="1">
        <v>324</v>
      </c>
      <c r="V79" s="1" t="str">
        <f t="shared" si="23"/>
        <v>Income: $324.00</v>
      </c>
      <c r="W79" s="1">
        <f>IF(U79="","",ROUND(U79*'Lookup Values'!$A$2,2))</f>
        <v>28.76</v>
      </c>
      <c r="X79" s="9" t="str">
        <f t="shared" si="24"/>
        <v>Income</v>
      </c>
      <c r="Y79" s="2" t="s">
        <v>144</v>
      </c>
      <c r="Z79" s="3">
        <f t="shared" si="25"/>
        <v>40115</v>
      </c>
      <c r="AA79" s="67" t="str">
        <f t="shared" si="26"/>
        <v>NO</v>
      </c>
      <c r="AB79" s="2" t="str">
        <f t="shared" si="27"/>
        <v>NO</v>
      </c>
      <c r="AC79" t="str">
        <f>IF(AND(AND(G79&gt;=2007,G79&lt;=2009),OR(S79&lt;&gt;"MTA",S79&lt;&gt;"Fandango"),OR(P79="Food",P79="Shopping",P79="Entertainment")),"Awesome Transaction",IF(AND(G79&lt;=2010,Q79&lt;&gt;"Alcohol"),"Late Transaction",IF(G79=2006,"Early Transaction","CRAP Transaction")))</f>
        <v>Late Transaction</v>
      </c>
    </row>
    <row r="80" spans="1:29" x14ac:dyDescent="0.25">
      <c r="A80" s="2">
        <v>79</v>
      </c>
      <c r="B80" s="3" t="str">
        <f>TEXT(C80,"yymmdd") &amp; "-" &amp; UPPER(LEFT(P80,2)) &amp; "-" &amp; UPPER(LEFT(S80,3))</f>
        <v>080202-HE-FRE</v>
      </c>
      <c r="C80" s="3">
        <v>39480</v>
      </c>
      <c r="D80" s="3">
        <f t="shared" si="15"/>
        <v>39493</v>
      </c>
      <c r="E80" s="3">
        <f t="shared" si="16"/>
        <v>39540</v>
      </c>
      <c r="F80" s="3">
        <f t="shared" si="17"/>
        <v>39507</v>
      </c>
      <c r="G80" s="61">
        <f t="shared" si="18"/>
        <v>2008</v>
      </c>
      <c r="H80" s="61">
        <f t="shared" si="19"/>
        <v>2</v>
      </c>
      <c r="I80" s="61" t="str">
        <f>VLOOKUP(H80,'Lookup Values'!$C$2:$D$13,2,FALSE)</f>
        <v>FEB</v>
      </c>
      <c r="J80" s="61">
        <f t="shared" si="20"/>
        <v>2</v>
      </c>
      <c r="K80" s="61">
        <f t="shared" si="21"/>
        <v>7</v>
      </c>
      <c r="L80" s="61" t="str">
        <f>VLOOKUP(K80,'Lookup Values'!$F$2:$G$8,2,FALSE)</f>
        <v>Saturday</v>
      </c>
      <c r="M80" s="3">
        <v>39483</v>
      </c>
      <c r="N80" s="63">
        <f t="shared" si="14"/>
        <v>3</v>
      </c>
      <c r="O80" s="8">
        <v>9.4649601690240948E-3</v>
      </c>
      <c r="P80" t="s">
        <v>45</v>
      </c>
      <c r="Q80" t="s">
        <v>46</v>
      </c>
      <c r="R80" t="str">
        <f t="shared" si="22"/>
        <v>Health: Insurance Premium</v>
      </c>
      <c r="S80" t="s">
        <v>44</v>
      </c>
      <c r="T80" t="s">
        <v>16</v>
      </c>
      <c r="U80" s="1">
        <v>181</v>
      </c>
      <c r="V80" s="1" t="str">
        <f t="shared" si="23"/>
        <v>Health: $181.00</v>
      </c>
      <c r="W80" s="1">
        <f>IF(U80="","",ROUND(U80*'Lookup Values'!$A$2,2))</f>
        <v>16.059999999999999</v>
      </c>
      <c r="X80" s="9" t="str">
        <f t="shared" si="24"/>
        <v>Expense</v>
      </c>
      <c r="Y80" s="2" t="s">
        <v>145</v>
      </c>
      <c r="Z80" s="3">
        <f t="shared" si="25"/>
        <v>39480</v>
      </c>
      <c r="AA80" s="67" t="str">
        <f t="shared" si="26"/>
        <v>NO</v>
      </c>
      <c r="AB80" s="2" t="str">
        <f t="shared" si="27"/>
        <v>NO</v>
      </c>
      <c r="AC80" t="str">
        <f>IF(AND(AND(G80&gt;=2007,G80&lt;=2009),OR(S80&lt;&gt;"MTA",S80&lt;&gt;"Fandango"),OR(P80="Food",P80="Shopping",P80="Entertainment")),"Awesome Transaction",IF(AND(G80&lt;=2010,Q80&lt;&gt;"Alcohol"),"Late Transaction",IF(G80=2006,"Early Transaction","CRAP Transaction")))</f>
        <v>Late Transaction</v>
      </c>
    </row>
    <row r="81" spans="1:29" x14ac:dyDescent="0.25">
      <c r="A81" s="2">
        <v>80</v>
      </c>
      <c r="B81" s="3" t="str">
        <f>TEXT(C81,"yymmdd") &amp; "-" &amp; UPPER(LEFT(P81,2)) &amp; "-" &amp; UPPER(LEFT(S81,3))</f>
        <v>110512-BI-CON</v>
      </c>
      <c r="C81" s="3">
        <v>40675</v>
      </c>
      <c r="D81" s="3">
        <f t="shared" si="15"/>
        <v>40689</v>
      </c>
      <c r="E81" s="3">
        <f t="shared" si="16"/>
        <v>40736</v>
      </c>
      <c r="F81" s="3">
        <f t="shared" si="17"/>
        <v>40694</v>
      </c>
      <c r="G81" s="61">
        <f t="shared" si="18"/>
        <v>2011</v>
      </c>
      <c r="H81" s="61">
        <f t="shared" si="19"/>
        <v>5</v>
      </c>
      <c r="I81" s="61" t="str">
        <f>VLOOKUP(H81,'Lookup Values'!$C$2:$D$13,2,FALSE)</f>
        <v>MAY</v>
      </c>
      <c r="J81" s="61">
        <f t="shared" si="20"/>
        <v>12</v>
      </c>
      <c r="K81" s="61">
        <f t="shared" si="21"/>
        <v>5</v>
      </c>
      <c r="L81" s="61" t="str">
        <f>VLOOKUP(K81,'Lookup Values'!$F$2:$G$8,2,FALSE)</f>
        <v>Thursday</v>
      </c>
      <c r="M81" s="3">
        <v>40679</v>
      </c>
      <c r="N81" s="63">
        <f t="shared" si="14"/>
        <v>4</v>
      </c>
      <c r="O81" s="8">
        <v>0.68483592142936267</v>
      </c>
      <c r="P81" t="s">
        <v>48</v>
      </c>
      <c r="Q81" t="s">
        <v>49</v>
      </c>
      <c r="R81" t="str">
        <f t="shared" si="22"/>
        <v>Bills: Utilities</v>
      </c>
      <c r="S81" t="s">
        <v>47</v>
      </c>
      <c r="T81" t="s">
        <v>26</v>
      </c>
      <c r="U81" s="1">
        <v>298</v>
      </c>
      <c r="V81" s="1" t="str">
        <f t="shared" si="23"/>
        <v>Bills: $298.00</v>
      </c>
      <c r="W81" s="1">
        <f>IF(U81="","",ROUND(U81*'Lookup Values'!$A$2,2))</f>
        <v>26.45</v>
      </c>
      <c r="X81" s="9" t="str">
        <f t="shared" si="24"/>
        <v>Expense</v>
      </c>
      <c r="Y81" s="2" t="s">
        <v>146</v>
      </c>
      <c r="Z81" s="3">
        <f t="shared" si="25"/>
        <v>40675</v>
      </c>
      <c r="AA81" s="67" t="str">
        <f t="shared" si="26"/>
        <v>NO</v>
      </c>
      <c r="AB81" s="2" t="str">
        <f t="shared" si="27"/>
        <v>NO</v>
      </c>
      <c r="AC81" t="str">
        <f>IF(AND(AND(G81&gt;=2007,G81&lt;=2009),OR(S81&lt;&gt;"MTA",S81&lt;&gt;"Fandango"),OR(P81="Food",P81="Shopping",P81="Entertainment")),"Awesome Transaction",IF(AND(G81&lt;=2010,Q81&lt;&gt;"Alcohol"),"Late Transaction",IF(G81=2006,"Early Transaction","CRAP Transaction")))</f>
        <v>CRAP Transaction</v>
      </c>
    </row>
    <row r="82" spans="1:29" x14ac:dyDescent="0.25">
      <c r="A82" s="2">
        <v>81</v>
      </c>
      <c r="B82" s="3" t="str">
        <f>TEXT(C82,"yymmdd") &amp; "-" &amp; UPPER(LEFT(P82,2)) &amp; "-" &amp; UPPER(LEFT(S82,3))</f>
        <v>121003-HE-FRE</v>
      </c>
      <c r="C82" s="3">
        <v>41185</v>
      </c>
      <c r="D82" s="3">
        <f t="shared" si="15"/>
        <v>41199</v>
      </c>
      <c r="E82" s="3">
        <f t="shared" si="16"/>
        <v>41246</v>
      </c>
      <c r="F82" s="3">
        <f t="shared" si="17"/>
        <v>41213</v>
      </c>
      <c r="G82" s="61">
        <f t="shared" si="18"/>
        <v>2012</v>
      </c>
      <c r="H82" s="61">
        <f t="shared" si="19"/>
        <v>10</v>
      </c>
      <c r="I82" s="61" t="str">
        <f>VLOOKUP(H82,'Lookup Values'!$C$2:$D$13,2,FALSE)</f>
        <v>OCT</v>
      </c>
      <c r="J82" s="61">
        <f t="shared" si="20"/>
        <v>3</v>
      </c>
      <c r="K82" s="61">
        <f t="shared" si="21"/>
        <v>4</v>
      </c>
      <c r="L82" s="61" t="str">
        <f>VLOOKUP(K82,'Lookup Values'!$F$2:$G$8,2,FALSE)</f>
        <v>Wednesday</v>
      </c>
      <c r="M82" s="3">
        <v>41191</v>
      </c>
      <c r="N82" s="63">
        <f t="shared" si="14"/>
        <v>6</v>
      </c>
      <c r="O82" s="8">
        <v>0.94956785674889821</v>
      </c>
      <c r="P82" t="s">
        <v>45</v>
      </c>
      <c r="Q82" t="s">
        <v>46</v>
      </c>
      <c r="R82" t="str">
        <f t="shared" si="22"/>
        <v>Health: Insurance Premium</v>
      </c>
      <c r="S82" t="s">
        <v>44</v>
      </c>
      <c r="T82" t="s">
        <v>26</v>
      </c>
      <c r="U82" s="1">
        <v>177</v>
      </c>
      <c r="V82" s="1" t="str">
        <f t="shared" si="23"/>
        <v>Health: $177.00</v>
      </c>
      <c r="W82" s="1">
        <f>IF(U82="","",ROUND(U82*'Lookup Values'!$A$2,2))</f>
        <v>15.71</v>
      </c>
      <c r="X82" s="9" t="str">
        <f t="shared" si="24"/>
        <v>Expense</v>
      </c>
      <c r="Y82" s="2" t="s">
        <v>147</v>
      </c>
      <c r="Z82" s="3">
        <f t="shared" si="25"/>
        <v>41185</v>
      </c>
      <c r="AA82" s="67" t="str">
        <f t="shared" si="26"/>
        <v>NO</v>
      </c>
      <c r="AB82" s="2" t="str">
        <f t="shared" si="27"/>
        <v>NO</v>
      </c>
      <c r="AC82" t="str">
        <f>IF(AND(AND(G82&gt;=2007,G82&lt;=2009),OR(S82&lt;&gt;"MTA",S82&lt;&gt;"Fandango"),OR(P82="Food",P82="Shopping",P82="Entertainment")),"Awesome Transaction",IF(AND(G82&lt;=2010,Q82&lt;&gt;"Alcohol"),"Late Transaction",IF(G82=2006,"Early Transaction","CRAP Transaction")))</f>
        <v>CRAP Transaction</v>
      </c>
    </row>
    <row r="83" spans="1:29" x14ac:dyDescent="0.25">
      <c r="A83" s="2">
        <v>82</v>
      </c>
      <c r="B83" s="3" t="str">
        <f>TEXT(C83,"yymmdd") &amp; "-" &amp; UPPER(LEFT(P83,2)) &amp; "-" &amp; UPPER(LEFT(S83,3))</f>
        <v>081025-BI-CON</v>
      </c>
      <c r="C83" s="3">
        <v>39746</v>
      </c>
      <c r="D83" s="3">
        <f t="shared" si="15"/>
        <v>39759</v>
      </c>
      <c r="E83" s="3">
        <f t="shared" si="16"/>
        <v>39807</v>
      </c>
      <c r="F83" s="3">
        <f t="shared" si="17"/>
        <v>39752</v>
      </c>
      <c r="G83" s="61">
        <f t="shared" si="18"/>
        <v>2008</v>
      </c>
      <c r="H83" s="61">
        <f t="shared" si="19"/>
        <v>10</v>
      </c>
      <c r="I83" s="61" t="str">
        <f>VLOOKUP(H83,'Lookup Values'!$C$2:$D$13,2,FALSE)</f>
        <v>OCT</v>
      </c>
      <c r="J83" s="61">
        <f t="shared" si="20"/>
        <v>25</v>
      </c>
      <c r="K83" s="61">
        <f t="shared" si="21"/>
        <v>7</v>
      </c>
      <c r="L83" s="61" t="str">
        <f>VLOOKUP(K83,'Lookup Values'!$F$2:$G$8,2,FALSE)</f>
        <v>Saturday</v>
      </c>
      <c r="M83" s="3">
        <v>39755</v>
      </c>
      <c r="N83" s="63">
        <f t="shared" si="14"/>
        <v>9</v>
      </c>
      <c r="O83" s="8">
        <v>0.74601261371077854</v>
      </c>
      <c r="P83" t="s">
        <v>48</v>
      </c>
      <c r="Q83" t="s">
        <v>49</v>
      </c>
      <c r="R83" t="str">
        <f t="shared" si="22"/>
        <v>Bills: Utilities</v>
      </c>
      <c r="S83" t="s">
        <v>47</v>
      </c>
      <c r="T83" t="s">
        <v>29</v>
      </c>
      <c r="U83" s="1">
        <v>318</v>
      </c>
      <c r="V83" s="1" t="str">
        <f t="shared" si="23"/>
        <v>Bills: $318.00</v>
      </c>
      <c r="W83" s="1">
        <f>IF(U83="","",ROUND(U83*'Lookup Values'!$A$2,2))</f>
        <v>28.22</v>
      </c>
      <c r="X83" s="9" t="str">
        <f t="shared" si="24"/>
        <v>Expense</v>
      </c>
      <c r="Y83" s="2" t="s">
        <v>148</v>
      </c>
      <c r="Z83" s="3">
        <f t="shared" si="25"/>
        <v>39746</v>
      </c>
      <c r="AA83" s="67" t="str">
        <f t="shared" si="26"/>
        <v>NO</v>
      </c>
      <c r="AB83" s="2" t="str">
        <f t="shared" si="27"/>
        <v>NO</v>
      </c>
      <c r="AC83" t="str">
        <f>IF(AND(AND(G83&gt;=2007,G83&lt;=2009),OR(S83&lt;&gt;"MTA",S83&lt;&gt;"Fandango"),OR(P83="Food",P83="Shopping",P83="Entertainment")),"Awesome Transaction",IF(AND(G83&lt;=2010,Q83&lt;&gt;"Alcohol"),"Late Transaction",IF(G83=2006,"Early Transaction","CRAP Transaction")))</f>
        <v>Late Transaction</v>
      </c>
    </row>
    <row r="84" spans="1:29" x14ac:dyDescent="0.25">
      <c r="A84" s="2">
        <v>83</v>
      </c>
      <c r="B84" s="3" t="str">
        <f>TEXT(C84,"yymmdd") &amp; "-" &amp; UPPER(LEFT(P84,2)) &amp; "-" &amp; UPPER(LEFT(S84,3))</f>
        <v>080407-HE-FRE</v>
      </c>
      <c r="C84" s="3">
        <v>39545</v>
      </c>
      <c r="D84" s="3">
        <f t="shared" si="15"/>
        <v>39559</v>
      </c>
      <c r="E84" s="3">
        <f t="shared" si="16"/>
        <v>39606</v>
      </c>
      <c r="F84" s="3">
        <f t="shared" si="17"/>
        <v>39568</v>
      </c>
      <c r="G84" s="61">
        <f t="shared" si="18"/>
        <v>2008</v>
      </c>
      <c r="H84" s="61">
        <f t="shared" si="19"/>
        <v>4</v>
      </c>
      <c r="I84" s="61" t="str">
        <f>VLOOKUP(H84,'Lookup Values'!$C$2:$D$13,2,FALSE)</f>
        <v>APR</v>
      </c>
      <c r="J84" s="61">
        <f t="shared" si="20"/>
        <v>7</v>
      </c>
      <c r="K84" s="61">
        <f t="shared" si="21"/>
        <v>2</v>
      </c>
      <c r="L84" s="61" t="str">
        <f>VLOOKUP(K84,'Lookup Values'!$F$2:$G$8,2,FALSE)</f>
        <v>Monday</v>
      </c>
      <c r="M84" s="3">
        <v>39552</v>
      </c>
      <c r="N84" s="63">
        <f t="shared" si="14"/>
        <v>7</v>
      </c>
      <c r="O84" s="8">
        <v>0.58297171107705037</v>
      </c>
      <c r="P84" t="s">
        <v>45</v>
      </c>
      <c r="Q84" t="s">
        <v>46</v>
      </c>
      <c r="R84" t="str">
        <f t="shared" si="22"/>
        <v>Health: Insurance Premium</v>
      </c>
      <c r="S84" t="s">
        <v>44</v>
      </c>
      <c r="T84" t="s">
        <v>16</v>
      </c>
      <c r="U84" s="1">
        <v>455</v>
      </c>
      <c r="V84" s="1" t="str">
        <f t="shared" si="23"/>
        <v>Health: $455.00</v>
      </c>
      <c r="W84" s="1">
        <f>IF(U84="","",ROUND(U84*'Lookup Values'!$A$2,2))</f>
        <v>40.380000000000003</v>
      </c>
      <c r="X84" s="9" t="str">
        <f t="shared" si="24"/>
        <v>Expense</v>
      </c>
      <c r="Y84" s="2" t="s">
        <v>149</v>
      </c>
      <c r="Z84" s="3">
        <f t="shared" si="25"/>
        <v>39545</v>
      </c>
      <c r="AA84" s="67" t="str">
        <f t="shared" si="26"/>
        <v>NO</v>
      </c>
      <c r="AB84" s="2" t="str">
        <f t="shared" si="27"/>
        <v>NO</v>
      </c>
      <c r="AC84" t="str">
        <f>IF(AND(AND(G84&gt;=2007,G84&lt;=2009),OR(S84&lt;&gt;"MTA",S84&lt;&gt;"Fandango"),OR(P84="Food",P84="Shopping",P84="Entertainment")),"Awesome Transaction",IF(AND(G84&lt;=2010,Q84&lt;&gt;"Alcohol"),"Late Transaction",IF(G84=2006,"Early Transaction","CRAP Transaction")))</f>
        <v>Late Transaction</v>
      </c>
    </row>
    <row r="85" spans="1:29" x14ac:dyDescent="0.25">
      <c r="A85" s="2">
        <v>84</v>
      </c>
      <c r="B85" s="3" t="str">
        <f>TEXT(C85,"yymmdd") &amp; "-" &amp; UPPER(LEFT(P85,2)) &amp; "-" &amp; UPPER(LEFT(S85,3))</f>
        <v>101129-HE-FRE</v>
      </c>
      <c r="C85" s="3">
        <v>40511</v>
      </c>
      <c r="D85" s="3">
        <f t="shared" si="15"/>
        <v>40525</v>
      </c>
      <c r="E85" s="3">
        <f t="shared" si="16"/>
        <v>40572</v>
      </c>
      <c r="F85" s="3">
        <f t="shared" si="17"/>
        <v>40512</v>
      </c>
      <c r="G85" s="61">
        <f t="shared" si="18"/>
        <v>2010</v>
      </c>
      <c r="H85" s="61">
        <f t="shared" si="19"/>
        <v>11</v>
      </c>
      <c r="I85" s="61" t="str">
        <f>VLOOKUP(H85,'Lookup Values'!$C$2:$D$13,2,FALSE)</f>
        <v>NOV</v>
      </c>
      <c r="J85" s="61">
        <f t="shared" si="20"/>
        <v>29</v>
      </c>
      <c r="K85" s="61">
        <f t="shared" si="21"/>
        <v>2</v>
      </c>
      <c r="L85" s="61" t="str">
        <f>VLOOKUP(K85,'Lookup Values'!$F$2:$G$8,2,FALSE)</f>
        <v>Monday</v>
      </c>
      <c r="M85" s="3">
        <v>40512</v>
      </c>
      <c r="N85" s="63">
        <f t="shared" si="14"/>
        <v>1</v>
      </c>
      <c r="O85" s="8">
        <v>0.26752533423552993</v>
      </c>
      <c r="P85" t="s">
        <v>45</v>
      </c>
      <c r="Q85" t="s">
        <v>46</v>
      </c>
      <c r="R85" t="str">
        <f t="shared" si="22"/>
        <v>Health: Insurance Premium</v>
      </c>
      <c r="S85" t="s">
        <v>44</v>
      </c>
      <c r="T85" t="s">
        <v>16</v>
      </c>
      <c r="U85" s="1">
        <v>261</v>
      </c>
      <c r="V85" s="1" t="str">
        <f t="shared" si="23"/>
        <v>Health: $261.00</v>
      </c>
      <c r="W85" s="1">
        <f>IF(U85="","",ROUND(U85*'Lookup Values'!$A$2,2))</f>
        <v>23.16</v>
      </c>
      <c r="X85" s="9" t="str">
        <f t="shared" si="24"/>
        <v>Expense</v>
      </c>
      <c r="Y85" s="2" t="s">
        <v>150</v>
      </c>
      <c r="Z85" s="3">
        <f t="shared" si="25"/>
        <v>40511</v>
      </c>
      <c r="AA85" s="67" t="str">
        <f t="shared" si="26"/>
        <v>NO</v>
      </c>
      <c r="AB85" s="2" t="str">
        <f t="shared" si="27"/>
        <v>NO</v>
      </c>
      <c r="AC85" t="str">
        <f>IF(AND(AND(G85&gt;=2007,G85&lt;=2009),OR(S85&lt;&gt;"MTA",S85&lt;&gt;"Fandango"),OR(P85="Food",P85="Shopping",P85="Entertainment")),"Awesome Transaction",IF(AND(G85&lt;=2010,Q85&lt;&gt;"Alcohol"),"Late Transaction",IF(G85=2006,"Early Transaction","CRAP Transaction")))</f>
        <v>Late Transaction</v>
      </c>
    </row>
    <row r="86" spans="1:29" x14ac:dyDescent="0.25">
      <c r="A86" s="2">
        <v>85</v>
      </c>
      <c r="B86" s="3" t="str">
        <f>TEXT(C86,"yymmdd") &amp; "-" &amp; UPPER(LEFT(P86,2)) &amp; "-" &amp; UPPER(LEFT(S86,3))</f>
        <v>090413-ED-ANT</v>
      </c>
      <c r="C86" s="3">
        <v>39916</v>
      </c>
      <c r="D86" s="3">
        <f t="shared" si="15"/>
        <v>39930</v>
      </c>
      <c r="E86" s="3">
        <f t="shared" si="16"/>
        <v>39977</v>
      </c>
      <c r="F86" s="3">
        <f t="shared" si="17"/>
        <v>39933</v>
      </c>
      <c r="G86" s="61">
        <f t="shared" si="18"/>
        <v>2009</v>
      </c>
      <c r="H86" s="61">
        <f t="shared" si="19"/>
        <v>4</v>
      </c>
      <c r="I86" s="61" t="str">
        <f>VLOOKUP(H86,'Lookup Values'!$C$2:$D$13,2,FALSE)</f>
        <v>APR</v>
      </c>
      <c r="J86" s="61">
        <f t="shared" si="20"/>
        <v>13</v>
      </c>
      <c r="K86" s="61">
        <f t="shared" si="21"/>
        <v>2</v>
      </c>
      <c r="L86" s="61" t="str">
        <f>VLOOKUP(K86,'Lookup Values'!$F$2:$G$8,2,FALSE)</f>
        <v>Monday</v>
      </c>
      <c r="M86" s="3">
        <v>39921</v>
      </c>
      <c r="N86" s="63">
        <f t="shared" si="14"/>
        <v>5</v>
      </c>
      <c r="O86" s="8">
        <v>0.15409403205120686</v>
      </c>
      <c r="P86" t="s">
        <v>24</v>
      </c>
      <c r="Q86" t="s">
        <v>25</v>
      </c>
      <c r="R86" t="str">
        <f t="shared" si="22"/>
        <v>Education: Tango Lessons</v>
      </c>
      <c r="S86" t="s">
        <v>23</v>
      </c>
      <c r="T86" t="s">
        <v>29</v>
      </c>
      <c r="U86" s="1">
        <v>428</v>
      </c>
      <c r="V86" s="1" t="str">
        <f t="shared" si="23"/>
        <v>Education: $428.00</v>
      </c>
      <c r="W86" s="1">
        <f>IF(U86="","",ROUND(U86*'Lookup Values'!$A$2,2))</f>
        <v>37.99</v>
      </c>
      <c r="X86" s="9" t="str">
        <f t="shared" si="24"/>
        <v>Expense</v>
      </c>
      <c r="Y86" s="2" t="s">
        <v>151</v>
      </c>
      <c r="Z86" s="3">
        <f t="shared" si="25"/>
        <v>39916</v>
      </c>
      <c r="AA86" s="67" t="str">
        <f t="shared" si="26"/>
        <v>NO</v>
      </c>
      <c r="AB86" s="2" t="str">
        <f t="shared" si="27"/>
        <v>NO</v>
      </c>
      <c r="AC86" t="str">
        <f>IF(AND(AND(G86&gt;=2007,G86&lt;=2009),OR(S86&lt;&gt;"MTA",S86&lt;&gt;"Fandango"),OR(P86="Food",P86="Shopping",P86="Entertainment")),"Awesome Transaction",IF(AND(G86&lt;=2010,Q86&lt;&gt;"Alcohol"),"Late Transaction",IF(G86=2006,"Early Transaction","CRAP Transaction")))</f>
        <v>Late Transaction</v>
      </c>
    </row>
    <row r="87" spans="1:29" x14ac:dyDescent="0.25">
      <c r="A87" s="2">
        <v>86</v>
      </c>
      <c r="B87" s="3" t="str">
        <f>TEXT(C87,"yymmdd") &amp; "-" &amp; UPPER(LEFT(P87,2)) &amp; "-" &amp; UPPER(LEFT(S87,3))</f>
        <v>091005-TR-MTA</v>
      </c>
      <c r="C87" s="3">
        <v>40091</v>
      </c>
      <c r="D87" s="3">
        <f t="shared" si="15"/>
        <v>40105</v>
      </c>
      <c r="E87" s="3">
        <f t="shared" si="16"/>
        <v>40152</v>
      </c>
      <c r="F87" s="3">
        <f t="shared" si="17"/>
        <v>40117</v>
      </c>
      <c r="G87" s="61">
        <f t="shared" si="18"/>
        <v>2009</v>
      </c>
      <c r="H87" s="61">
        <f t="shared" si="19"/>
        <v>10</v>
      </c>
      <c r="I87" s="61" t="str">
        <f>VLOOKUP(H87,'Lookup Values'!$C$2:$D$13,2,FALSE)</f>
        <v>OCT</v>
      </c>
      <c r="J87" s="61">
        <f t="shared" si="20"/>
        <v>5</v>
      </c>
      <c r="K87" s="61">
        <f t="shared" si="21"/>
        <v>2</v>
      </c>
      <c r="L87" s="61" t="str">
        <f>VLOOKUP(K87,'Lookup Values'!$F$2:$G$8,2,FALSE)</f>
        <v>Monday</v>
      </c>
      <c r="M87" s="3">
        <v>40097</v>
      </c>
      <c r="N87" s="63">
        <f t="shared" si="14"/>
        <v>6</v>
      </c>
      <c r="O87" s="8">
        <v>0.83892854385867721</v>
      </c>
      <c r="P87" t="s">
        <v>33</v>
      </c>
      <c r="Q87" t="s">
        <v>34</v>
      </c>
      <c r="R87" t="str">
        <f t="shared" si="22"/>
        <v>Transportation: Subway</v>
      </c>
      <c r="S87" t="s">
        <v>32</v>
      </c>
      <c r="T87" t="s">
        <v>16</v>
      </c>
      <c r="U87" s="1">
        <v>418</v>
      </c>
      <c r="V87" s="1" t="str">
        <f t="shared" si="23"/>
        <v>Transportation: $418.00</v>
      </c>
      <c r="W87" s="1">
        <f>IF(U87="","",ROUND(U87*'Lookup Values'!$A$2,2))</f>
        <v>37.1</v>
      </c>
      <c r="X87" s="9" t="str">
        <f t="shared" si="24"/>
        <v>Expense</v>
      </c>
      <c r="Y87" s="2" t="s">
        <v>152</v>
      </c>
      <c r="Z87" s="3">
        <f t="shared" si="25"/>
        <v>40091</v>
      </c>
      <c r="AA87" s="67" t="str">
        <f t="shared" si="26"/>
        <v>YES</v>
      </c>
      <c r="AB87" s="2" t="str">
        <f t="shared" si="27"/>
        <v>YES</v>
      </c>
      <c r="AC87" t="str">
        <f>IF(AND(AND(G87&gt;=2007,G87&lt;=2009),OR(S87&lt;&gt;"MTA",S87&lt;&gt;"Fandango"),OR(P87="Food",P87="Shopping",P87="Entertainment")),"Awesome Transaction",IF(AND(G87&lt;=2010,Q87&lt;&gt;"Alcohol"),"Late Transaction",IF(G87=2006,"Early Transaction","CRAP Transaction")))</f>
        <v>Late Transaction</v>
      </c>
    </row>
    <row r="88" spans="1:29" x14ac:dyDescent="0.25">
      <c r="A88" s="2">
        <v>87</v>
      </c>
      <c r="B88" s="3" t="str">
        <f>TEXT(C88,"yymmdd") &amp; "-" &amp; UPPER(LEFT(P88,2)) &amp; "-" &amp; UPPER(LEFT(S88,3))</f>
        <v>110809-IN-EZE</v>
      </c>
      <c r="C88" s="3">
        <v>40764</v>
      </c>
      <c r="D88" s="3">
        <f t="shared" si="15"/>
        <v>40778</v>
      </c>
      <c r="E88" s="3">
        <f t="shared" si="16"/>
        <v>40825</v>
      </c>
      <c r="F88" s="3">
        <f t="shared" si="17"/>
        <v>40786</v>
      </c>
      <c r="G88" s="61">
        <f t="shared" si="18"/>
        <v>2011</v>
      </c>
      <c r="H88" s="61">
        <f t="shared" si="19"/>
        <v>8</v>
      </c>
      <c r="I88" s="61" t="str">
        <f>VLOOKUP(H88,'Lookup Values'!$C$2:$D$13,2,FALSE)</f>
        <v>AUG</v>
      </c>
      <c r="J88" s="61">
        <f t="shared" si="20"/>
        <v>9</v>
      </c>
      <c r="K88" s="61">
        <f t="shared" si="21"/>
        <v>3</v>
      </c>
      <c r="L88" s="61" t="str">
        <f>VLOOKUP(K88,'Lookup Values'!$F$2:$G$8,2,FALSE)</f>
        <v>Tuesday</v>
      </c>
      <c r="M88" s="3">
        <v>40768</v>
      </c>
      <c r="N88" s="63">
        <f t="shared" si="14"/>
        <v>4</v>
      </c>
      <c r="O88" s="8">
        <v>0.58476408400502744</v>
      </c>
      <c r="P88" t="s">
        <v>61</v>
      </c>
      <c r="Q88" t="s">
        <v>62</v>
      </c>
      <c r="R88" t="str">
        <f t="shared" si="22"/>
        <v>Income: Salary</v>
      </c>
      <c r="S88" t="s">
        <v>65</v>
      </c>
      <c r="T88" t="s">
        <v>29</v>
      </c>
      <c r="U88" s="1">
        <v>346</v>
      </c>
      <c r="V88" s="1" t="str">
        <f t="shared" si="23"/>
        <v>Income: $346.00</v>
      </c>
      <c r="W88" s="1">
        <f>IF(U88="","",ROUND(U88*'Lookup Values'!$A$2,2))</f>
        <v>30.71</v>
      </c>
      <c r="X88" s="9" t="str">
        <f t="shared" si="24"/>
        <v>Income</v>
      </c>
      <c r="Y88" s="2" t="s">
        <v>153</v>
      </c>
      <c r="Z88" s="3">
        <f t="shared" si="25"/>
        <v>40764</v>
      </c>
      <c r="AA88" s="67" t="str">
        <f t="shared" si="26"/>
        <v>NO</v>
      </c>
      <c r="AB88" s="2" t="str">
        <f t="shared" si="27"/>
        <v>NO</v>
      </c>
      <c r="AC88" t="str">
        <f>IF(AND(AND(G88&gt;=2007,G88&lt;=2009),OR(S88&lt;&gt;"MTA",S88&lt;&gt;"Fandango"),OR(P88="Food",P88="Shopping",P88="Entertainment")),"Awesome Transaction",IF(AND(G88&lt;=2010,Q88&lt;&gt;"Alcohol"),"Late Transaction",IF(G88=2006,"Early Transaction","CRAP Transaction")))</f>
        <v>CRAP Transaction</v>
      </c>
    </row>
    <row r="89" spans="1:29" x14ac:dyDescent="0.25">
      <c r="A89" s="2">
        <v>88</v>
      </c>
      <c r="B89" s="3" t="str">
        <f>TEXT(C89,"yymmdd") &amp; "-" &amp; UPPER(LEFT(P89,2)) &amp; "-" &amp; UPPER(LEFT(S89,3))</f>
        <v>070218-SH-EXP</v>
      </c>
      <c r="C89" s="3">
        <v>39131</v>
      </c>
      <c r="D89" s="3">
        <f t="shared" si="15"/>
        <v>39143</v>
      </c>
      <c r="E89" s="3">
        <f t="shared" si="16"/>
        <v>39190</v>
      </c>
      <c r="F89" s="3">
        <f t="shared" si="17"/>
        <v>39141</v>
      </c>
      <c r="G89" s="61">
        <f t="shared" si="18"/>
        <v>2007</v>
      </c>
      <c r="H89" s="61">
        <f t="shared" si="19"/>
        <v>2</v>
      </c>
      <c r="I89" s="61" t="str">
        <f>VLOOKUP(H89,'Lookup Values'!$C$2:$D$13,2,FALSE)</f>
        <v>FEB</v>
      </c>
      <c r="J89" s="61">
        <f t="shared" si="20"/>
        <v>18</v>
      </c>
      <c r="K89" s="61">
        <f t="shared" si="21"/>
        <v>1</v>
      </c>
      <c r="L89" s="61" t="str">
        <f>VLOOKUP(K89,'Lookup Values'!$F$2:$G$8,2,FALSE)</f>
        <v>Sunday</v>
      </c>
      <c r="M89" s="3">
        <v>39132</v>
      </c>
      <c r="N89" s="63">
        <f t="shared" si="14"/>
        <v>1</v>
      </c>
      <c r="O89" s="8">
        <v>0.6256266225425543</v>
      </c>
      <c r="P89" t="s">
        <v>21</v>
      </c>
      <c r="Q89" t="s">
        <v>41</v>
      </c>
      <c r="R89" t="str">
        <f t="shared" si="22"/>
        <v>Shopping: Clothing</v>
      </c>
      <c r="S89" t="s">
        <v>40</v>
      </c>
      <c r="T89" t="s">
        <v>16</v>
      </c>
      <c r="U89" s="1">
        <v>138</v>
      </c>
      <c r="V89" s="1" t="str">
        <f t="shared" si="23"/>
        <v>Shopping: $138.00</v>
      </c>
      <c r="W89" s="1">
        <f>IF(U89="","",ROUND(U89*'Lookup Values'!$A$2,2))</f>
        <v>12.25</v>
      </c>
      <c r="X89" s="9" t="str">
        <f t="shared" si="24"/>
        <v>Expense</v>
      </c>
      <c r="Y89" s="2" t="s">
        <v>154</v>
      </c>
      <c r="Z89" s="3">
        <f t="shared" si="25"/>
        <v>39131</v>
      </c>
      <c r="AA89" s="67" t="str">
        <f t="shared" si="26"/>
        <v>NO</v>
      </c>
      <c r="AB89" s="2" t="str">
        <f t="shared" si="27"/>
        <v>NO</v>
      </c>
      <c r="AC89" t="str">
        <f>IF(AND(AND(G89&gt;=2007,G89&lt;=2009),OR(S89&lt;&gt;"MTA",S89&lt;&gt;"Fandango"),OR(P89="Food",P89="Shopping",P89="Entertainment")),"Awesome Transaction",IF(AND(G89&lt;=2010,Q89&lt;&gt;"Alcohol"),"Late Transaction",IF(G89=2006,"Early Transaction","CRAP Transaction")))</f>
        <v>Awesome Transaction</v>
      </c>
    </row>
    <row r="90" spans="1:29" x14ac:dyDescent="0.25">
      <c r="A90" s="2">
        <v>89</v>
      </c>
      <c r="B90" s="3" t="str">
        <f>TEXT(C90,"yymmdd") &amp; "-" &amp; UPPER(LEFT(P90,2)) &amp; "-" &amp; UPPER(LEFT(S90,3))</f>
        <v>101227-FO-TRA</v>
      </c>
      <c r="C90" s="3">
        <v>40539</v>
      </c>
      <c r="D90" s="3">
        <f t="shared" si="15"/>
        <v>40553</v>
      </c>
      <c r="E90" s="3">
        <f t="shared" si="16"/>
        <v>40601</v>
      </c>
      <c r="F90" s="3">
        <f t="shared" si="17"/>
        <v>40543</v>
      </c>
      <c r="G90" s="61">
        <f t="shared" si="18"/>
        <v>2010</v>
      </c>
      <c r="H90" s="61">
        <f t="shared" si="19"/>
        <v>12</v>
      </c>
      <c r="I90" s="61" t="str">
        <f>VLOOKUP(H90,'Lookup Values'!$C$2:$D$13,2,FALSE)</f>
        <v>DEC</v>
      </c>
      <c r="J90" s="61">
        <f t="shared" si="20"/>
        <v>27</v>
      </c>
      <c r="K90" s="61">
        <f t="shared" si="21"/>
        <v>2</v>
      </c>
      <c r="L90" s="61" t="str">
        <f>VLOOKUP(K90,'Lookup Values'!$F$2:$G$8,2,FALSE)</f>
        <v>Monday</v>
      </c>
      <c r="M90" s="3">
        <v>40541</v>
      </c>
      <c r="N90" s="63">
        <f t="shared" si="14"/>
        <v>2</v>
      </c>
      <c r="O90" s="8">
        <v>0.40220565763096405</v>
      </c>
      <c r="P90" t="s">
        <v>18</v>
      </c>
      <c r="Q90" t="s">
        <v>31</v>
      </c>
      <c r="R90" t="str">
        <f t="shared" si="22"/>
        <v>Food: Groceries</v>
      </c>
      <c r="S90" t="s">
        <v>30</v>
      </c>
      <c r="T90" t="s">
        <v>26</v>
      </c>
      <c r="U90" s="1">
        <v>7</v>
      </c>
      <c r="V90" s="1" t="str">
        <f t="shared" si="23"/>
        <v>Food: $7.00</v>
      </c>
      <c r="W90" s="1">
        <f>IF(U90="","",ROUND(U90*'Lookup Values'!$A$2,2))</f>
        <v>0.62</v>
      </c>
      <c r="X90" s="9" t="str">
        <f t="shared" si="24"/>
        <v>Expense</v>
      </c>
      <c r="Y90" s="2" t="s">
        <v>71</v>
      </c>
      <c r="Z90" s="3">
        <f t="shared" si="25"/>
        <v>40539</v>
      </c>
      <c r="AA90" s="67" t="str">
        <f t="shared" si="26"/>
        <v>NO</v>
      </c>
      <c r="AB90" s="2" t="str">
        <f t="shared" si="27"/>
        <v>NO</v>
      </c>
      <c r="AC90" t="str">
        <f>IF(AND(AND(G90&gt;=2007,G90&lt;=2009),OR(S90&lt;&gt;"MTA",S90&lt;&gt;"Fandango"),OR(P90="Food",P90="Shopping",P90="Entertainment")),"Awesome Transaction",IF(AND(G90&lt;=2010,Q90&lt;&gt;"Alcohol"),"Late Transaction",IF(G90=2006,"Early Transaction","CRAP Transaction")))</f>
        <v>Late Transaction</v>
      </c>
    </row>
    <row r="91" spans="1:29" x14ac:dyDescent="0.25">
      <c r="A91" s="2">
        <v>90</v>
      </c>
      <c r="B91" s="3" t="str">
        <f>TEXT(C91,"yymmdd") &amp; "-" &amp; UPPER(LEFT(P91,2)) &amp; "-" &amp; UPPER(LEFT(S91,3))</f>
        <v>090603-FO-BAN</v>
      </c>
      <c r="C91" s="3">
        <v>39967</v>
      </c>
      <c r="D91" s="3">
        <f t="shared" si="15"/>
        <v>39981</v>
      </c>
      <c r="E91" s="3">
        <f t="shared" si="16"/>
        <v>40028</v>
      </c>
      <c r="F91" s="3">
        <f t="shared" si="17"/>
        <v>39994</v>
      </c>
      <c r="G91" s="61">
        <f t="shared" si="18"/>
        <v>2009</v>
      </c>
      <c r="H91" s="61">
        <f t="shared" si="19"/>
        <v>6</v>
      </c>
      <c r="I91" s="61" t="str">
        <f>VLOOKUP(H91,'Lookup Values'!$C$2:$D$13,2,FALSE)</f>
        <v>JUN</v>
      </c>
      <c r="J91" s="61">
        <f t="shared" si="20"/>
        <v>3</v>
      </c>
      <c r="K91" s="61">
        <f t="shared" si="21"/>
        <v>4</v>
      </c>
      <c r="L91" s="61" t="str">
        <f>VLOOKUP(K91,'Lookup Values'!$F$2:$G$8,2,FALSE)</f>
        <v>Wednesday</v>
      </c>
      <c r="M91" s="3">
        <v>39973</v>
      </c>
      <c r="N91" s="63">
        <f t="shared" si="14"/>
        <v>6</v>
      </c>
      <c r="O91" s="8">
        <v>0.13742808794360906</v>
      </c>
      <c r="P91" t="s">
        <v>18</v>
      </c>
      <c r="Q91" t="s">
        <v>19</v>
      </c>
      <c r="R91" t="str">
        <f t="shared" si="22"/>
        <v>Food: Restaurants</v>
      </c>
      <c r="S91" t="s">
        <v>17</v>
      </c>
      <c r="T91" t="s">
        <v>16</v>
      </c>
      <c r="U91" s="1">
        <v>8</v>
      </c>
      <c r="V91" s="1" t="str">
        <f t="shared" si="23"/>
        <v>Food: $8.00</v>
      </c>
      <c r="W91" s="1">
        <f>IF(U91="","",ROUND(U91*'Lookup Values'!$A$2,2))</f>
        <v>0.71</v>
      </c>
      <c r="X91" s="9" t="str">
        <f t="shared" si="24"/>
        <v>Expense</v>
      </c>
      <c r="Y91" s="2" t="s">
        <v>155</v>
      </c>
      <c r="Z91" s="3">
        <f t="shared" si="25"/>
        <v>39967</v>
      </c>
      <c r="AA91" s="67" t="str">
        <f t="shared" si="26"/>
        <v>NO</v>
      </c>
      <c r="AB91" s="2" t="str">
        <f t="shared" si="27"/>
        <v>NO</v>
      </c>
      <c r="AC91" t="str">
        <f>IF(AND(AND(G91&gt;=2007,G91&lt;=2009),OR(S91&lt;&gt;"MTA",S91&lt;&gt;"Fandango"),OR(P91="Food",P91="Shopping",P91="Entertainment")),"Awesome Transaction",IF(AND(G91&lt;=2010,Q91&lt;&gt;"Alcohol"),"Late Transaction",IF(G91=2006,"Early Transaction","CRAP Transaction")))</f>
        <v>Awesome Transaction</v>
      </c>
    </row>
    <row r="92" spans="1:29" x14ac:dyDescent="0.25">
      <c r="A92" s="2">
        <v>91</v>
      </c>
      <c r="B92" s="3" t="str">
        <f>TEXT(C92,"yymmdd") &amp; "-" &amp; UPPER(LEFT(P92,2)) &amp; "-" &amp; UPPER(LEFT(S92,3))</f>
        <v>081102-IN-LEG</v>
      </c>
      <c r="C92" s="3">
        <v>39754</v>
      </c>
      <c r="D92" s="3">
        <f t="shared" si="15"/>
        <v>39766</v>
      </c>
      <c r="E92" s="3">
        <f t="shared" si="16"/>
        <v>39815</v>
      </c>
      <c r="F92" s="3">
        <f t="shared" si="17"/>
        <v>39782</v>
      </c>
      <c r="G92" s="61">
        <f t="shared" si="18"/>
        <v>2008</v>
      </c>
      <c r="H92" s="61">
        <f t="shared" si="19"/>
        <v>11</v>
      </c>
      <c r="I92" s="61" t="str">
        <f>VLOOKUP(H92,'Lookup Values'!$C$2:$D$13,2,FALSE)</f>
        <v>NOV</v>
      </c>
      <c r="J92" s="61">
        <f t="shared" si="20"/>
        <v>2</v>
      </c>
      <c r="K92" s="61">
        <f t="shared" si="21"/>
        <v>1</v>
      </c>
      <c r="L92" s="61" t="str">
        <f>VLOOKUP(K92,'Lookup Values'!$F$2:$G$8,2,FALSE)</f>
        <v>Sunday</v>
      </c>
      <c r="M92" s="3">
        <v>39755</v>
      </c>
      <c r="N92" s="63">
        <f t="shared" si="14"/>
        <v>1</v>
      </c>
      <c r="O92" s="8">
        <v>0.77467231252891144</v>
      </c>
      <c r="P92" t="s">
        <v>61</v>
      </c>
      <c r="Q92" t="s">
        <v>63</v>
      </c>
      <c r="R92" t="str">
        <f t="shared" si="22"/>
        <v>Income: Freelance Project</v>
      </c>
      <c r="S92" t="s">
        <v>66</v>
      </c>
      <c r="T92" t="s">
        <v>16</v>
      </c>
      <c r="U92" s="1">
        <v>33</v>
      </c>
      <c r="V92" s="1" t="str">
        <f t="shared" si="23"/>
        <v>Income: $33.00</v>
      </c>
      <c r="W92" s="1">
        <f>IF(U92="","",ROUND(U92*'Lookup Values'!$A$2,2))</f>
        <v>2.93</v>
      </c>
      <c r="X92" s="9" t="str">
        <f t="shared" si="24"/>
        <v>Income</v>
      </c>
      <c r="Y92" s="2" t="s">
        <v>156</v>
      </c>
      <c r="Z92" s="3">
        <f t="shared" si="25"/>
        <v>39754</v>
      </c>
      <c r="AA92" s="67" t="str">
        <f t="shared" si="26"/>
        <v>NO</v>
      </c>
      <c r="AB92" s="2" t="str">
        <f t="shared" si="27"/>
        <v>NO</v>
      </c>
      <c r="AC92" t="str">
        <f>IF(AND(AND(G92&gt;=2007,G92&lt;=2009),OR(S92&lt;&gt;"MTA",S92&lt;&gt;"Fandango"),OR(P92="Food",P92="Shopping",P92="Entertainment")),"Awesome Transaction",IF(AND(G92&lt;=2010,Q92&lt;&gt;"Alcohol"),"Late Transaction",IF(G92=2006,"Early Transaction","CRAP Transaction")))</f>
        <v>Late Transaction</v>
      </c>
    </row>
    <row r="93" spans="1:29" x14ac:dyDescent="0.25">
      <c r="A93" s="2">
        <v>92</v>
      </c>
      <c r="B93" s="3" t="str">
        <f>TEXT(C93,"yymmdd") &amp; "-" &amp; UPPER(LEFT(P93,2)) &amp; "-" &amp; UPPER(LEFT(S93,3))</f>
        <v>091121-IN-AUN</v>
      </c>
      <c r="C93" s="3">
        <v>40138</v>
      </c>
      <c r="D93" s="3">
        <f t="shared" si="15"/>
        <v>40151</v>
      </c>
      <c r="E93" s="3">
        <f t="shared" si="16"/>
        <v>40199</v>
      </c>
      <c r="F93" s="3">
        <f t="shared" si="17"/>
        <v>40147</v>
      </c>
      <c r="G93" s="61">
        <f t="shared" si="18"/>
        <v>2009</v>
      </c>
      <c r="H93" s="61">
        <f t="shared" si="19"/>
        <v>11</v>
      </c>
      <c r="I93" s="61" t="str">
        <f>VLOOKUP(H93,'Lookup Values'!$C$2:$D$13,2,FALSE)</f>
        <v>NOV</v>
      </c>
      <c r="J93" s="61">
        <f t="shared" si="20"/>
        <v>21</v>
      </c>
      <c r="K93" s="61">
        <f t="shared" si="21"/>
        <v>7</v>
      </c>
      <c r="L93" s="61" t="str">
        <f>VLOOKUP(K93,'Lookup Values'!$F$2:$G$8,2,FALSE)</f>
        <v>Saturday</v>
      </c>
      <c r="M93" s="3">
        <v>40142</v>
      </c>
      <c r="N93" s="63">
        <f t="shared" si="14"/>
        <v>4</v>
      </c>
      <c r="O93" s="8">
        <v>0.24587693511301445</v>
      </c>
      <c r="P93" t="s">
        <v>61</v>
      </c>
      <c r="Q93" t="s">
        <v>64</v>
      </c>
      <c r="R93" t="str">
        <f t="shared" si="22"/>
        <v>Income: Gift Received</v>
      </c>
      <c r="S93" t="s">
        <v>67</v>
      </c>
      <c r="T93" t="s">
        <v>26</v>
      </c>
      <c r="U93" s="1">
        <v>310</v>
      </c>
      <c r="V93" s="1" t="str">
        <f t="shared" si="23"/>
        <v>Income: $310.00</v>
      </c>
      <c r="W93" s="1">
        <f>IF(U93="","",ROUND(U93*'Lookup Values'!$A$2,2))</f>
        <v>27.51</v>
      </c>
      <c r="X93" s="9" t="str">
        <f t="shared" si="24"/>
        <v>Income</v>
      </c>
      <c r="Y93" s="2" t="s">
        <v>157</v>
      </c>
      <c r="Z93" s="3">
        <f t="shared" si="25"/>
        <v>40138</v>
      </c>
      <c r="AA93" s="67" t="str">
        <f t="shared" si="26"/>
        <v>NO</v>
      </c>
      <c r="AB93" s="2" t="str">
        <f t="shared" si="27"/>
        <v>NO</v>
      </c>
      <c r="AC93" t="str">
        <f>IF(AND(AND(G93&gt;=2007,G93&lt;=2009),OR(S93&lt;&gt;"MTA",S93&lt;&gt;"Fandango"),OR(P93="Food",P93="Shopping",P93="Entertainment")),"Awesome Transaction",IF(AND(G93&lt;=2010,Q93&lt;&gt;"Alcohol"),"Late Transaction",IF(G93=2006,"Early Transaction","CRAP Transaction")))</f>
        <v>Late Transaction</v>
      </c>
    </row>
    <row r="94" spans="1:29" x14ac:dyDescent="0.25">
      <c r="A94" s="2">
        <v>93</v>
      </c>
      <c r="B94" s="3" t="str">
        <f>TEXT(C94,"yymmdd") &amp; "-" &amp; UPPER(LEFT(P94,2)) &amp; "-" &amp; UPPER(LEFT(S94,3))</f>
        <v>120826-IN-AUN</v>
      </c>
      <c r="C94" s="3">
        <v>41147</v>
      </c>
      <c r="D94" s="3">
        <f t="shared" si="15"/>
        <v>41159</v>
      </c>
      <c r="E94" s="3">
        <f t="shared" si="16"/>
        <v>41208</v>
      </c>
      <c r="F94" s="3">
        <f t="shared" si="17"/>
        <v>41152</v>
      </c>
      <c r="G94" s="61">
        <f t="shared" si="18"/>
        <v>2012</v>
      </c>
      <c r="H94" s="61">
        <f t="shared" si="19"/>
        <v>8</v>
      </c>
      <c r="I94" s="61" t="str">
        <f>VLOOKUP(H94,'Lookup Values'!$C$2:$D$13,2,FALSE)</f>
        <v>AUG</v>
      </c>
      <c r="J94" s="61">
        <f t="shared" si="20"/>
        <v>26</v>
      </c>
      <c r="K94" s="61">
        <f t="shared" si="21"/>
        <v>1</v>
      </c>
      <c r="L94" s="61" t="str">
        <f>VLOOKUP(K94,'Lookup Values'!$F$2:$G$8,2,FALSE)</f>
        <v>Sunday</v>
      </c>
      <c r="M94" s="3">
        <v>41148</v>
      </c>
      <c r="N94" s="63">
        <f t="shared" si="14"/>
        <v>1</v>
      </c>
      <c r="O94" s="8">
        <v>0.31556257385318764</v>
      </c>
      <c r="P94" t="s">
        <v>61</v>
      </c>
      <c r="Q94" t="s">
        <v>64</v>
      </c>
      <c r="R94" t="str">
        <f t="shared" si="22"/>
        <v>Income: Gift Received</v>
      </c>
      <c r="S94" t="s">
        <v>67</v>
      </c>
      <c r="T94" t="s">
        <v>26</v>
      </c>
      <c r="U94" s="1">
        <v>427</v>
      </c>
      <c r="V94" s="1" t="str">
        <f t="shared" si="23"/>
        <v>Income: $427.00</v>
      </c>
      <c r="W94" s="1">
        <f>IF(U94="","",ROUND(U94*'Lookup Values'!$A$2,2))</f>
        <v>37.9</v>
      </c>
      <c r="X94" s="9" t="str">
        <f t="shared" si="24"/>
        <v>Income</v>
      </c>
      <c r="Y94" s="2" t="s">
        <v>158</v>
      </c>
      <c r="Z94" s="3">
        <f t="shared" si="25"/>
        <v>41147</v>
      </c>
      <c r="AA94" s="67" t="str">
        <f t="shared" si="26"/>
        <v>NO</v>
      </c>
      <c r="AB94" s="2" t="str">
        <f t="shared" si="27"/>
        <v>NO</v>
      </c>
      <c r="AC94" t="str">
        <f>IF(AND(AND(G94&gt;=2007,G94&lt;=2009),OR(S94&lt;&gt;"MTA",S94&lt;&gt;"Fandango"),OR(P94="Food",P94="Shopping",P94="Entertainment")),"Awesome Transaction",IF(AND(G94&lt;=2010,Q94&lt;&gt;"Alcohol"),"Late Transaction",IF(G94=2006,"Early Transaction","CRAP Transaction")))</f>
        <v>CRAP Transaction</v>
      </c>
    </row>
    <row r="95" spans="1:29" x14ac:dyDescent="0.25">
      <c r="A95" s="2">
        <v>94</v>
      </c>
      <c r="B95" s="3" t="str">
        <f>TEXT(C95,"yymmdd") &amp; "-" &amp; UPPER(LEFT(P95,2)) &amp; "-" &amp; UPPER(LEFT(S95,3))</f>
        <v>070929-FO-BAN</v>
      </c>
      <c r="C95" s="3">
        <v>39354</v>
      </c>
      <c r="D95" s="3">
        <f t="shared" si="15"/>
        <v>39367</v>
      </c>
      <c r="E95" s="3">
        <f t="shared" si="16"/>
        <v>39415</v>
      </c>
      <c r="F95" s="3">
        <f t="shared" si="17"/>
        <v>39355</v>
      </c>
      <c r="G95" s="61">
        <f t="shared" si="18"/>
        <v>2007</v>
      </c>
      <c r="H95" s="61">
        <f t="shared" si="19"/>
        <v>9</v>
      </c>
      <c r="I95" s="61" t="str">
        <f>VLOOKUP(H95,'Lookup Values'!$C$2:$D$13,2,FALSE)</f>
        <v>SEP</v>
      </c>
      <c r="J95" s="61">
        <f t="shared" si="20"/>
        <v>29</v>
      </c>
      <c r="K95" s="61">
        <f t="shared" si="21"/>
        <v>7</v>
      </c>
      <c r="L95" s="61" t="str">
        <f>VLOOKUP(K95,'Lookup Values'!$F$2:$G$8,2,FALSE)</f>
        <v>Saturday</v>
      </c>
      <c r="M95" s="3">
        <v>39359</v>
      </c>
      <c r="N95" s="63">
        <f t="shared" si="14"/>
        <v>5</v>
      </c>
      <c r="O95" s="8">
        <v>0.91700322062207473</v>
      </c>
      <c r="P95" t="s">
        <v>18</v>
      </c>
      <c r="Q95" t="s">
        <v>19</v>
      </c>
      <c r="R95" t="str">
        <f t="shared" si="22"/>
        <v>Food: Restaurants</v>
      </c>
      <c r="S95" t="s">
        <v>17</v>
      </c>
      <c r="T95" t="s">
        <v>26</v>
      </c>
      <c r="U95" s="1">
        <v>53</v>
      </c>
      <c r="V95" s="1" t="str">
        <f t="shared" si="23"/>
        <v>Food: $53.00</v>
      </c>
      <c r="W95" s="1">
        <f>IF(U95="","",ROUND(U95*'Lookup Values'!$A$2,2))</f>
        <v>4.7</v>
      </c>
      <c r="X95" s="9" t="str">
        <f t="shared" si="24"/>
        <v>Expense</v>
      </c>
      <c r="Y95" s="2" t="s">
        <v>159</v>
      </c>
      <c r="Z95" s="3">
        <f t="shared" si="25"/>
        <v>39354</v>
      </c>
      <c r="AA95" s="67" t="str">
        <f t="shared" si="26"/>
        <v>NO</v>
      </c>
      <c r="AB95" s="2" t="str">
        <f t="shared" si="27"/>
        <v>NO</v>
      </c>
      <c r="AC95" t="str">
        <f>IF(AND(AND(G95&gt;=2007,G95&lt;=2009),OR(S95&lt;&gt;"MTA",S95&lt;&gt;"Fandango"),OR(P95="Food",P95="Shopping",P95="Entertainment")),"Awesome Transaction",IF(AND(G95&lt;=2010,Q95&lt;&gt;"Alcohol"),"Late Transaction",IF(G95=2006,"Early Transaction","CRAP Transaction")))</f>
        <v>Awesome Transaction</v>
      </c>
    </row>
    <row r="96" spans="1:29" x14ac:dyDescent="0.25">
      <c r="A96" s="2">
        <v>95</v>
      </c>
      <c r="B96" s="3" t="str">
        <f>TEXT(C96,"yymmdd") &amp; "-" &amp; UPPER(LEFT(P96,2)) &amp; "-" &amp; UPPER(LEFT(S96,3))</f>
        <v>081006-TR-MTA</v>
      </c>
      <c r="C96" s="3">
        <v>39727</v>
      </c>
      <c r="D96" s="3">
        <f t="shared" si="15"/>
        <v>39741</v>
      </c>
      <c r="E96" s="3">
        <f t="shared" si="16"/>
        <v>39788</v>
      </c>
      <c r="F96" s="3">
        <f t="shared" si="17"/>
        <v>39752</v>
      </c>
      <c r="G96" s="61">
        <f t="shared" si="18"/>
        <v>2008</v>
      </c>
      <c r="H96" s="61">
        <f t="shared" si="19"/>
        <v>10</v>
      </c>
      <c r="I96" s="61" t="str">
        <f>VLOOKUP(H96,'Lookup Values'!$C$2:$D$13,2,FALSE)</f>
        <v>OCT</v>
      </c>
      <c r="J96" s="61">
        <f t="shared" si="20"/>
        <v>6</v>
      </c>
      <c r="K96" s="61">
        <f t="shared" si="21"/>
        <v>2</v>
      </c>
      <c r="L96" s="61" t="str">
        <f>VLOOKUP(K96,'Lookup Values'!$F$2:$G$8,2,FALSE)</f>
        <v>Monday</v>
      </c>
      <c r="M96" s="3">
        <v>39732</v>
      </c>
      <c r="N96" s="63">
        <f t="shared" si="14"/>
        <v>5</v>
      </c>
      <c r="O96" s="8">
        <v>0.13000624350064527</v>
      </c>
      <c r="P96" t="s">
        <v>33</v>
      </c>
      <c r="Q96" t="s">
        <v>34</v>
      </c>
      <c r="R96" t="str">
        <f t="shared" si="22"/>
        <v>Transportation: Subway</v>
      </c>
      <c r="S96" t="s">
        <v>32</v>
      </c>
      <c r="T96" t="s">
        <v>16</v>
      </c>
      <c r="U96" s="1">
        <v>35</v>
      </c>
      <c r="V96" s="1" t="str">
        <f t="shared" si="23"/>
        <v>Transportation: $35.00</v>
      </c>
      <c r="W96" s="1">
        <f>IF(U96="","",ROUND(U96*'Lookup Values'!$A$2,2))</f>
        <v>3.11</v>
      </c>
      <c r="X96" s="9" t="str">
        <f t="shared" si="24"/>
        <v>Expense</v>
      </c>
      <c r="Y96" s="2" t="s">
        <v>160</v>
      </c>
      <c r="Z96" s="3">
        <f t="shared" si="25"/>
        <v>39727</v>
      </c>
      <c r="AA96" s="67" t="str">
        <f t="shared" si="26"/>
        <v>YES</v>
      </c>
      <c r="AB96" s="2" t="str">
        <f t="shared" si="27"/>
        <v>NO</v>
      </c>
      <c r="AC96" t="str">
        <f>IF(AND(AND(G96&gt;=2007,G96&lt;=2009),OR(S96&lt;&gt;"MTA",S96&lt;&gt;"Fandango"),OR(P96="Food",P96="Shopping",P96="Entertainment")),"Awesome Transaction",IF(AND(G96&lt;=2010,Q96&lt;&gt;"Alcohol"),"Late Transaction",IF(G96=2006,"Early Transaction","CRAP Transaction")))</f>
        <v>Late Transaction</v>
      </c>
    </row>
    <row r="97" spans="1:29" x14ac:dyDescent="0.25">
      <c r="A97" s="2">
        <v>96</v>
      </c>
      <c r="B97" s="3" t="str">
        <f>TEXT(C97,"yymmdd") &amp; "-" &amp; UPPER(LEFT(P97,2)) &amp; "-" &amp; UPPER(LEFT(S97,3))</f>
        <v>080804-SH-EXP</v>
      </c>
      <c r="C97" s="3">
        <v>39664</v>
      </c>
      <c r="D97" s="3">
        <f t="shared" si="15"/>
        <v>39678</v>
      </c>
      <c r="E97" s="3">
        <f t="shared" si="16"/>
        <v>39725</v>
      </c>
      <c r="F97" s="3">
        <f t="shared" si="17"/>
        <v>39691</v>
      </c>
      <c r="G97" s="61">
        <f t="shared" si="18"/>
        <v>2008</v>
      </c>
      <c r="H97" s="61">
        <f t="shared" si="19"/>
        <v>8</v>
      </c>
      <c r="I97" s="61" t="str">
        <f>VLOOKUP(H97,'Lookup Values'!$C$2:$D$13,2,FALSE)</f>
        <v>AUG</v>
      </c>
      <c r="J97" s="61">
        <f t="shared" si="20"/>
        <v>4</v>
      </c>
      <c r="K97" s="61">
        <f t="shared" si="21"/>
        <v>2</v>
      </c>
      <c r="L97" s="61" t="str">
        <f>VLOOKUP(K97,'Lookup Values'!$F$2:$G$8,2,FALSE)</f>
        <v>Monday</v>
      </c>
      <c r="M97" s="3">
        <v>39672</v>
      </c>
      <c r="N97" s="63">
        <f t="shared" si="14"/>
        <v>8</v>
      </c>
      <c r="O97" s="8">
        <v>0.35256112417030794</v>
      </c>
      <c r="P97" t="s">
        <v>21</v>
      </c>
      <c r="Q97" t="s">
        <v>41</v>
      </c>
      <c r="R97" t="str">
        <f t="shared" si="22"/>
        <v>Shopping: Clothing</v>
      </c>
      <c r="S97" t="s">
        <v>40</v>
      </c>
      <c r="T97" t="s">
        <v>16</v>
      </c>
      <c r="U97" s="1">
        <v>327</v>
      </c>
      <c r="V97" s="1" t="str">
        <f t="shared" si="23"/>
        <v>Shopping: $327.00</v>
      </c>
      <c r="W97" s="1">
        <f>IF(U97="","",ROUND(U97*'Lookup Values'!$A$2,2))</f>
        <v>29.02</v>
      </c>
      <c r="X97" s="9" t="str">
        <f t="shared" si="24"/>
        <v>Expense</v>
      </c>
      <c r="Y97" s="2" t="s">
        <v>161</v>
      </c>
      <c r="Z97" s="3">
        <f t="shared" si="25"/>
        <v>39664</v>
      </c>
      <c r="AA97" s="67" t="str">
        <f t="shared" si="26"/>
        <v>NO</v>
      </c>
      <c r="AB97" s="2" t="str">
        <f t="shared" si="27"/>
        <v>NO</v>
      </c>
      <c r="AC97" t="str">
        <f>IF(AND(AND(G97&gt;=2007,G97&lt;=2009),OR(S97&lt;&gt;"MTA",S97&lt;&gt;"Fandango"),OR(P97="Food",P97="Shopping",P97="Entertainment")),"Awesome Transaction",IF(AND(G97&lt;=2010,Q97&lt;&gt;"Alcohol"),"Late Transaction",IF(G97=2006,"Early Transaction","CRAP Transaction")))</f>
        <v>Awesome Transaction</v>
      </c>
    </row>
    <row r="98" spans="1:29" x14ac:dyDescent="0.25">
      <c r="A98" s="2">
        <v>97</v>
      </c>
      <c r="B98" s="3" t="str">
        <f>TEXT(C98,"yymmdd") &amp; "-" &amp; UPPER(LEFT(P98,2)) &amp; "-" &amp; UPPER(LEFT(S98,3))</f>
        <v>070921-IN-LEG</v>
      </c>
      <c r="C98" s="3">
        <v>39346</v>
      </c>
      <c r="D98" s="3">
        <f t="shared" si="15"/>
        <v>39360</v>
      </c>
      <c r="E98" s="3">
        <f t="shared" si="16"/>
        <v>39407</v>
      </c>
      <c r="F98" s="3">
        <f t="shared" si="17"/>
        <v>39355</v>
      </c>
      <c r="G98" s="61">
        <f t="shared" si="18"/>
        <v>2007</v>
      </c>
      <c r="H98" s="61">
        <f t="shared" si="19"/>
        <v>9</v>
      </c>
      <c r="I98" s="61" t="str">
        <f>VLOOKUP(H98,'Lookup Values'!$C$2:$D$13,2,FALSE)</f>
        <v>SEP</v>
      </c>
      <c r="J98" s="61">
        <f t="shared" si="20"/>
        <v>21</v>
      </c>
      <c r="K98" s="61">
        <f t="shared" si="21"/>
        <v>6</v>
      </c>
      <c r="L98" s="61" t="str">
        <f>VLOOKUP(K98,'Lookup Values'!$F$2:$G$8,2,FALSE)</f>
        <v>Friday</v>
      </c>
      <c r="M98" s="3">
        <v>39347</v>
      </c>
      <c r="N98" s="63">
        <f t="shared" si="14"/>
        <v>1</v>
      </c>
      <c r="O98" s="8">
        <v>3.8011954014830041E-2</v>
      </c>
      <c r="P98" t="s">
        <v>61</v>
      </c>
      <c r="Q98" t="s">
        <v>63</v>
      </c>
      <c r="R98" t="str">
        <f t="shared" si="22"/>
        <v>Income: Freelance Project</v>
      </c>
      <c r="S98" t="s">
        <v>66</v>
      </c>
      <c r="T98" t="s">
        <v>29</v>
      </c>
      <c r="U98" s="1">
        <v>164</v>
      </c>
      <c r="V98" s="1" t="str">
        <f t="shared" si="23"/>
        <v>Income: $164.00</v>
      </c>
      <c r="W98" s="1">
        <f>IF(U98="","",ROUND(U98*'Lookup Values'!$A$2,2))</f>
        <v>14.56</v>
      </c>
      <c r="X98" s="9" t="str">
        <f t="shared" si="24"/>
        <v>Income</v>
      </c>
      <c r="Y98" s="2" t="s">
        <v>162</v>
      </c>
      <c r="Z98" s="3">
        <f t="shared" si="25"/>
        <v>39346</v>
      </c>
      <c r="AA98" s="67" t="str">
        <f t="shared" si="26"/>
        <v>NO</v>
      </c>
      <c r="AB98" s="2" t="str">
        <f t="shared" si="27"/>
        <v>NO</v>
      </c>
      <c r="AC98" t="str">
        <f>IF(AND(AND(G98&gt;=2007,G98&lt;=2009),OR(S98&lt;&gt;"MTA",S98&lt;&gt;"Fandango"),OR(P98="Food",P98="Shopping",P98="Entertainment")),"Awesome Transaction",IF(AND(G98&lt;=2010,Q98&lt;&gt;"Alcohol"),"Late Transaction",IF(G98=2006,"Early Transaction","CRAP Transaction")))</f>
        <v>Late Transaction</v>
      </c>
    </row>
    <row r="99" spans="1:29" x14ac:dyDescent="0.25">
      <c r="A99" s="2">
        <v>98</v>
      </c>
      <c r="B99" s="3" t="str">
        <f>TEXT(C99,"yymmdd") &amp; "-" &amp; UPPER(LEFT(P99,2)) &amp; "-" &amp; UPPER(LEFT(S99,3))</f>
        <v>091013-SH-AMA</v>
      </c>
      <c r="C99" s="3">
        <v>40099</v>
      </c>
      <c r="D99" s="3">
        <f t="shared" si="15"/>
        <v>40113</v>
      </c>
      <c r="E99" s="3">
        <f t="shared" si="16"/>
        <v>40160</v>
      </c>
      <c r="F99" s="3">
        <f t="shared" si="17"/>
        <v>40117</v>
      </c>
      <c r="G99" s="61">
        <f t="shared" si="18"/>
        <v>2009</v>
      </c>
      <c r="H99" s="61">
        <f t="shared" si="19"/>
        <v>10</v>
      </c>
      <c r="I99" s="61" t="str">
        <f>VLOOKUP(H99,'Lookup Values'!$C$2:$D$13,2,FALSE)</f>
        <v>OCT</v>
      </c>
      <c r="J99" s="61">
        <f t="shared" si="20"/>
        <v>13</v>
      </c>
      <c r="K99" s="61">
        <f t="shared" si="21"/>
        <v>3</v>
      </c>
      <c r="L99" s="61" t="str">
        <f>VLOOKUP(K99,'Lookup Values'!$F$2:$G$8,2,FALSE)</f>
        <v>Tuesday</v>
      </c>
      <c r="M99" s="3">
        <v>40101</v>
      </c>
      <c r="N99" s="63">
        <f t="shared" si="14"/>
        <v>2</v>
      </c>
      <c r="O99" s="8">
        <v>0.46685476598200482</v>
      </c>
      <c r="P99" t="s">
        <v>21</v>
      </c>
      <c r="Q99" t="s">
        <v>22</v>
      </c>
      <c r="R99" t="str">
        <f t="shared" si="22"/>
        <v>Shopping: Electronics</v>
      </c>
      <c r="S99" t="s">
        <v>20</v>
      </c>
      <c r="T99" t="s">
        <v>16</v>
      </c>
      <c r="U99" s="1">
        <v>489</v>
      </c>
      <c r="V99" s="1" t="str">
        <f t="shared" si="23"/>
        <v>Shopping: $489.00</v>
      </c>
      <c r="W99" s="1">
        <f>IF(U99="","",ROUND(U99*'Lookup Values'!$A$2,2))</f>
        <v>43.4</v>
      </c>
      <c r="X99" s="9" t="str">
        <f t="shared" si="24"/>
        <v>Expense</v>
      </c>
      <c r="Y99" s="2" t="s">
        <v>163</v>
      </c>
      <c r="Z99" s="3">
        <f t="shared" si="25"/>
        <v>40099</v>
      </c>
      <c r="AA99" s="67" t="str">
        <f t="shared" si="26"/>
        <v>YES</v>
      </c>
      <c r="AB99" s="2" t="str">
        <f t="shared" si="27"/>
        <v>YES</v>
      </c>
      <c r="AC99" t="str">
        <f>IF(AND(AND(G99&gt;=2007,G99&lt;=2009),OR(S99&lt;&gt;"MTA",S99&lt;&gt;"Fandango"),OR(P99="Food",P99="Shopping",P99="Entertainment")),"Awesome Transaction",IF(AND(G99&lt;=2010,Q99&lt;&gt;"Alcohol"),"Late Transaction",IF(G99=2006,"Early Transaction","CRAP Transaction")))</f>
        <v>Awesome Transaction</v>
      </c>
    </row>
    <row r="100" spans="1:29" x14ac:dyDescent="0.25">
      <c r="A100" s="2">
        <v>99</v>
      </c>
      <c r="B100" s="3" t="str">
        <f>TEXT(C100,"yymmdd") &amp; "-" &amp; UPPER(LEFT(P100,2)) &amp; "-" &amp; UPPER(LEFT(S100,3))</f>
        <v>070118-FO-BAN</v>
      </c>
      <c r="C100" s="3">
        <v>39100</v>
      </c>
      <c r="D100" s="3">
        <f t="shared" si="15"/>
        <v>39114</v>
      </c>
      <c r="E100" s="3">
        <f t="shared" si="16"/>
        <v>39159</v>
      </c>
      <c r="F100" s="3">
        <f t="shared" si="17"/>
        <v>39113</v>
      </c>
      <c r="G100" s="61">
        <f t="shared" si="18"/>
        <v>2007</v>
      </c>
      <c r="H100" s="61">
        <f t="shared" si="19"/>
        <v>1</v>
      </c>
      <c r="I100" s="61" t="str">
        <f>VLOOKUP(H100,'Lookup Values'!$C$2:$D$13,2,FALSE)</f>
        <v>JAN</v>
      </c>
      <c r="J100" s="61">
        <f t="shared" si="20"/>
        <v>18</v>
      </c>
      <c r="K100" s="61">
        <f t="shared" si="21"/>
        <v>5</v>
      </c>
      <c r="L100" s="61" t="str">
        <f>VLOOKUP(K100,'Lookup Values'!$F$2:$G$8,2,FALSE)</f>
        <v>Thursday</v>
      </c>
      <c r="M100" s="3">
        <v>39108</v>
      </c>
      <c r="N100" s="63">
        <f t="shared" si="14"/>
        <v>8</v>
      </c>
      <c r="O100" s="8">
        <v>0.51238300102021805</v>
      </c>
      <c r="P100" t="s">
        <v>18</v>
      </c>
      <c r="Q100" t="s">
        <v>19</v>
      </c>
      <c r="R100" t="str">
        <f t="shared" si="22"/>
        <v>Food: Restaurants</v>
      </c>
      <c r="S100" t="s">
        <v>17</v>
      </c>
      <c r="T100" t="s">
        <v>16</v>
      </c>
      <c r="U100" s="1">
        <v>495</v>
      </c>
      <c r="V100" s="1" t="str">
        <f t="shared" si="23"/>
        <v>Food: $495.00</v>
      </c>
      <c r="W100" s="1">
        <f>IF(U100="","",ROUND(U100*'Lookup Values'!$A$2,2))</f>
        <v>43.93</v>
      </c>
      <c r="X100" s="9" t="str">
        <f t="shared" si="24"/>
        <v>Expense</v>
      </c>
      <c r="Y100" s="2" t="s">
        <v>164</v>
      </c>
      <c r="Z100" s="3">
        <f t="shared" si="25"/>
        <v>39100</v>
      </c>
      <c r="AA100" s="67" t="str">
        <f t="shared" si="26"/>
        <v>NO</v>
      </c>
      <c r="AB100" s="2" t="str">
        <f t="shared" si="27"/>
        <v>NO</v>
      </c>
      <c r="AC100" t="str">
        <f>IF(AND(AND(G100&gt;=2007,G100&lt;=2009),OR(S100&lt;&gt;"MTA",S100&lt;&gt;"Fandango"),OR(P100="Food",P100="Shopping",P100="Entertainment")),"Awesome Transaction",IF(AND(G100&lt;=2010,Q100&lt;&gt;"Alcohol"),"Late Transaction",IF(G100=2006,"Early Transaction","CRAP Transaction")))</f>
        <v>Awesome Transaction</v>
      </c>
    </row>
    <row r="101" spans="1:29" x14ac:dyDescent="0.25">
      <c r="A101" s="2">
        <v>100</v>
      </c>
      <c r="B101" s="3" t="str">
        <f>TEXT(C101,"yymmdd") &amp; "-" &amp; UPPER(LEFT(P101,2)) &amp; "-" &amp; UPPER(LEFT(S101,3))</f>
        <v>080709-SH-AMA</v>
      </c>
      <c r="C101" s="3">
        <v>39638</v>
      </c>
      <c r="D101" s="3">
        <f t="shared" si="15"/>
        <v>39652</v>
      </c>
      <c r="E101" s="3">
        <f t="shared" si="16"/>
        <v>39700</v>
      </c>
      <c r="F101" s="3">
        <f t="shared" si="17"/>
        <v>39660</v>
      </c>
      <c r="G101" s="61">
        <f t="shared" si="18"/>
        <v>2008</v>
      </c>
      <c r="H101" s="61">
        <f t="shared" si="19"/>
        <v>7</v>
      </c>
      <c r="I101" s="61" t="str">
        <f>VLOOKUP(H101,'Lookup Values'!$C$2:$D$13,2,FALSE)</f>
        <v>JUL</v>
      </c>
      <c r="J101" s="61">
        <f t="shared" si="20"/>
        <v>9</v>
      </c>
      <c r="K101" s="61">
        <f t="shared" si="21"/>
        <v>4</v>
      </c>
      <c r="L101" s="61" t="str">
        <f>VLOOKUP(K101,'Lookup Values'!$F$2:$G$8,2,FALSE)</f>
        <v>Wednesday</v>
      </c>
      <c r="M101" s="3">
        <v>39648</v>
      </c>
      <c r="N101" s="63">
        <f t="shared" si="14"/>
        <v>10</v>
      </c>
      <c r="O101" s="8">
        <v>0.1524249162765875</v>
      </c>
      <c r="P101" t="s">
        <v>21</v>
      </c>
      <c r="Q101" t="s">
        <v>22</v>
      </c>
      <c r="R101" t="str">
        <f t="shared" si="22"/>
        <v>Shopping: Electronics</v>
      </c>
      <c r="S101" t="s">
        <v>20</v>
      </c>
      <c r="T101" t="s">
        <v>26</v>
      </c>
      <c r="U101" s="1">
        <v>292</v>
      </c>
      <c r="V101" s="1" t="str">
        <f t="shared" si="23"/>
        <v>Shopping: $292.00</v>
      </c>
      <c r="W101" s="1">
        <f>IF(U101="","",ROUND(U101*'Lookup Values'!$A$2,2))</f>
        <v>25.92</v>
      </c>
      <c r="X101" s="9" t="str">
        <f t="shared" si="24"/>
        <v>Expense</v>
      </c>
      <c r="Y101" s="2" t="s">
        <v>165</v>
      </c>
      <c r="Z101" s="3">
        <f t="shared" si="25"/>
        <v>39638</v>
      </c>
      <c r="AA101" s="67" t="str">
        <f t="shared" si="26"/>
        <v>YES</v>
      </c>
      <c r="AB101" s="2" t="str">
        <f t="shared" si="27"/>
        <v>NO</v>
      </c>
      <c r="AC101" t="str">
        <f>IF(AND(AND(G101&gt;=2007,G101&lt;=2009),OR(S101&lt;&gt;"MTA",S101&lt;&gt;"Fandango"),OR(P101="Food",P101="Shopping",P101="Entertainment")),"Awesome Transaction",IF(AND(G101&lt;=2010,Q101&lt;&gt;"Alcohol"),"Late Transaction",IF(G101=2006,"Early Transaction","CRAP Transaction")))</f>
        <v>Awesome Transaction</v>
      </c>
    </row>
    <row r="102" spans="1:29" x14ac:dyDescent="0.25">
      <c r="A102" s="2">
        <v>101</v>
      </c>
      <c r="B102" s="3" t="str">
        <f>TEXT(C102,"yymmdd") &amp; "-" &amp; UPPER(LEFT(P102,2)) &amp; "-" &amp; UPPER(LEFT(S102,3))</f>
        <v>110614-IN-EZE</v>
      </c>
      <c r="C102" s="3">
        <v>40708</v>
      </c>
      <c r="D102" s="3">
        <f t="shared" si="15"/>
        <v>40722</v>
      </c>
      <c r="E102" s="3">
        <f t="shared" si="16"/>
        <v>40769</v>
      </c>
      <c r="F102" s="3">
        <f t="shared" si="17"/>
        <v>40724</v>
      </c>
      <c r="G102" s="61">
        <f t="shared" si="18"/>
        <v>2011</v>
      </c>
      <c r="H102" s="61">
        <f t="shared" si="19"/>
        <v>6</v>
      </c>
      <c r="I102" s="61" t="str">
        <f>VLOOKUP(H102,'Lookup Values'!$C$2:$D$13,2,FALSE)</f>
        <v>JUN</v>
      </c>
      <c r="J102" s="61">
        <f t="shared" si="20"/>
        <v>14</v>
      </c>
      <c r="K102" s="61">
        <f t="shared" si="21"/>
        <v>3</v>
      </c>
      <c r="L102" s="61" t="str">
        <f>VLOOKUP(K102,'Lookup Values'!$F$2:$G$8,2,FALSE)</f>
        <v>Tuesday</v>
      </c>
      <c r="M102" s="3">
        <v>40714</v>
      </c>
      <c r="N102" s="63">
        <f t="shared" si="14"/>
        <v>6</v>
      </c>
      <c r="O102" s="8">
        <v>0.92629688283892908</v>
      </c>
      <c r="P102" t="s">
        <v>61</v>
      </c>
      <c r="Q102" t="s">
        <v>62</v>
      </c>
      <c r="R102" t="str">
        <f t="shared" si="22"/>
        <v>Income: Salary</v>
      </c>
      <c r="S102" t="s">
        <v>65</v>
      </c>
      <c r="T102" t="s">
        <v>16</v>
      </c>
      <c r="U102" s="1">
        <v>470</v>
      </c>
      <c r="V102" s="1" t="str">
        <f t="shared" si="23"/>
        <v>Income: $470.00</v>
      </c>
      <c r="W102" s="1">
        <f>IF(U102="","",ROUND(U102*'Lookup Values'!$A$2,2))</f>
        <v>41.71</v>
      </c>
      <c r="X102" s="9" t="str">
        <f t="shared" si="24"/>
        <v>Income</v>
      </c>
      <c r="Y102" s="2" t="s">
        <v>166</v>
      </c>
      <c r="Z102" s="3">
        <f t="shared" si="25"/>
        <v>40708</v>
      </c>
      <c r="AA102" s="67" t="str">
        <f t="shared" si="26"/>
        <v>NO</v>
      </c>
      <c r="AB102" s="2" t="str">
        <f t="shared" si="27"/>
        <v>NO</v>
      </c>
      <c r="AC102" t="str">
        <f>IF(AND(AND(G102&gt;=2007,G102&lt;=2009),OR(S102&lt;&gt;"MTA",S102&lt;&gt;"Fandango"),OR(P102="Food",P102="Shopping",P102="Entertainment")),"Awesome Transaction",IF(AND(G102&lt;=2010,Q102&lt;&gt;"Alcohol"),"Late Transaction",IF(G102=2006,"Early Transaction","CRAP Transaction")))</f>
        <v>CRAP Transaction</v>
      </c>
    </row>
    <row r="103" spans="1:29" x14ac:dyDescent="0.25">
      <c r="A103" s="2">
        <v>102</v>
      </c>
      <c r="B103" s="3" t="str">
        <f>TEXT(C103,"yymmdd") &amp; "-" &amp; UPPER(LEFT(P103,2)) &amp; "-" &amp; UPPER(LEFT(S103,3))</f>
        <v>110727-ED-SKI</v>
      </c>
      <c r="C103" s="3">
        <v>40751</v>
      </c>
      <c r="D103" s="3">
        <f t="shared" si="15"/>
        <v>40765</v>
      </c>
      <c r="E103" s="3">
        <f t="shared" si="16"/>
        <v>40813</v>
      </c>
      <c r="F103" s="3">
        <f t="shared" si="17"/>
        <v>40755</v>
      </c>
      <c r="G103" s="61">
        <f t="shared" si="18"/>
        <v>2011</v>
      </c>
      <c r="H103" s="61">
        <f t="shared" si="19"/>
        <v>7</v>
      </c>
      <c r="I103" s="61" t="str">
        <f>VLOOKUP(H103,'Lookup Values'!$C$2:$D$13,2,FALSE)</f>
        <v>JUL</v>
      </c>
      <c r="J103" s="61">
        <f t="shared" si="20"/>
        <v>27</v>
      </c>
      <c r="K103" s="61">
        <f t="shared" si="21"/>
        <v>4</v>
      </c>
      <c r="L103" s="61" t="str">
        <f>VLOOKUP(K103,'Lookup Values'!$F$2:$G$8,2,FALSE)</f>
        <v>Wednesday</v>
      </c>
      <c r="M103" s="3">
        <v>40759</v>
      </c>
      <c r="N103" s="63">
        <f t="shared" si="14"/>
        <v>8</v>
      </c>
      <c r="O103" s="8">
        <v>0.98524469092893485</v>
      </c>
      <c r="P103" t="s">
        <v>24</v>
      </c>
      <c r="Q103" t="s">
        <v>36</v>
      </c>
      <c r="R103" t="str">
        <f t="shared" si="22"/>
        <v>Education: Professional Development</v>
      </c>
      <c r="S103" t="s">
        <v>35</v>
      </c>
      <c r="T103" t="s">
        <v>29</v>
      </c>
      <c r="U103" s="1">
        <v>104</v>
      </c>
      <c r="V103" s="1" t="str">
        <f t="shared" si="23"/>
        <v>Education: $104.00</v>
      </c>
      <c r="W103" s="1">
        <f>IF(U103="","",ROUND(U103*'Lookup Values'!$A$2,2))</f>
        <v>9.23</v>
      </c>
      <c r="X103" s="9" t="str">
        <f t="shared" si="24"/>
        <v>Expense</v>
      </c>
      <c r="Y103" s="2" t="s">
        <v>167</v>
      </c>
      <c r="Z103" s="3">
        <f t="shared" si="25"/>
        <v>40751</v>
      </c>
      <c r="AA103" s="67" t="str">
        <f t="shared" si="26"/>
        <v>YES</v>
      </c>
      <c r="AB103" s="2" t="str">
        <f t="shared" si="27"/>
        <v>NO</v>
      </c>
      <c r="AC103" t="str">
        <f>IF(AND(AND(G103&gt;=2007,G103&lt;=2009),OR(S103&lt;&gt;"MTA",S103&lt;&gt;"Fandango"),OR(P103="Food",P103="Shopping",P103="Entertainment")),"Awesome Transaction",IF(AND(G103&lt;=2010,Q103&lt;&gt;"Alcohol"),"Late Transaction",IF(G103=2006,"Early Transaction","CRAP Transaction")))</f>
        <v>CRAP Transaction</v>
      </c>
    </row>
    <row r="104" spans="1:29" x14ac:dyDescent="0.25">
      <c r="A104" s="2">
        <v>103</v>
      </c>
      <c r="B104" s="3" t="str">
        <f>TEXT(C104,"yymmdd") &amp; "-" &amp; UPPER(LEFT(P104,2)) &amp; "-" &amp; UPPER(LEFT(S104,3))</f>
        <v>070415-TR-MTA</v>
      </c>
      <c r="C104" s="3">
        <v>39187</v>
      </c>
      <c r="D104" s="3">
        <f t="shared" si="15"/>
        <v>39199</v>
      </c>
      <c r="E104" s="3">
        <f t="shared" si="16"/>
        <v>39248</v>
      </c>
      <c r="F104" s="3">
        <f t="shared" si="17"/>
        <v>39202</v>
      </c>
      <c r="G104" s="61">
        <f t="shared" si="18"/>
        <v>2007</v>
      </c>
      <c r="H104" s="61">
        <f t="shared" si="19"/>
        <v>4</v>
      </c>
      <c r="I104" s="61" t="str">
        <f>VLOOKUP(H104,'Lookup Values'!$C$2:$D$13,2,FALSE)</f>
        <v>APR</v>
      </c>
      <c r="J104" s="61">
        <f t="shared" si="20"/>
        <v>15</v>
      </c>
      <c r="K104" s="61">
        <f t="shared" si="21"/>
        <v>1</v>
      </c>
      <c r="L104" s="61" t="str">
        <f>VLOOKUP(K104,'Lookup Values'!$F$2:$G$8,2,FALSE)</f>
        <v>Sunday</v>
      </c>
      <c r="M104" s="3">
        <v>39197</v>
      </c>
      <c r="N104" s="63">
        <f t="shared" si="14"/>
        <v>10</v>
      </c>
      <c r="O104" s="8">
        <v>0.2983226240938105</v>
      </c>
      <c r="P104" t="s">
        <v>33</v>
      </c>
      <c r="Q104" t="s">
        <v>34</v>
      </c>
      <c r="R104" t="str">
        <f t="shared" si="22"/>
        <v>Transportation: Subway</v>
      </c>
      <c r="S104" t="s">
        <v>32</v>
      </c>
      <c r="T104" t="s">
        <v>26</v>
      </c>
      <c r="U104" s="1">
        <v>27</v>
      </c>
      <c r="V104" s="1" t="str">
        <f t="shared" si="23"/>
        <v>Transportation: $27.00</v>
      </c>
      <c r="W104" s="1">
        <f>IF(U104="","",ROUND(U104*'Lookup Values'!$A$2,2))</f>
        <v>2.4</v>
      </c>
      <c r="X104" s="9" t="str">
        <f t="shared" si="24"/>
        <v>Expense</v>
      </c>
      <c r="Y104" s="2" t="s">
        <v>168</v>
      </c>
      <c r="Z104" s="3">
        <f t="shared" si="25"/>
        <v>39187</v>
      </c>
      <c r="AA104" s="67" t="str">
        <f t="shared" si="26"/>
        <v>YES</v>
      </c>
      <c r="AB104" s="2" t="str">
        <f t="shared" si="27"/>
        <v>NO</v>
      </c>
      <c r="AC104" t="str">
        <f>IF(AND(AND(G104&gt;=2007,G104&lt;=2009),OR(S104&lt;&gt;"MTA",S104&lt;&gt;"Fandango"),OR(P104="Food",P104="Shopping",P104="Entertainment")),"Awesome Transaction",IF(AND(G104&lt;=2010,Q104&lt;&gt;"Alcohol"),"Late Transaction",IF(G104=2006,"Early Transaction","CRAP Transaction")))</f>
        <v>Late Transaction</v>
      </c>
    </row>
    <row r="105" spans="1:29" x14ac:dyDescent="0.25">
      <c r="A105" s="2">
        <v>104</v>
      </c>
      <c r="B105" s="3" t="str">
        <f>TEXT(C105,"yymmdd") &amp; "-" &amp; UPPER(LEFT(P105,2)) &amp; "-" &amp; UPPER(LEFT(S105,3))</f>
        <v>120204-HE-FRE</v>
      </c>
      <c r="C105" s="3">
        <v>40943</v>
      </c>
      <c r="D105" s="3">
        <f t="shared" si="15"/>
        <v>40956</v>
      </c>
      <c r="E105" s="3">
        <f t="shared" si="16"/>
        <v>41003</v>
      </c>
      <c r="F105" s="3">
        <f t="shared" si="17"/>
        <v>40968</v>
      </c>
      <c r="G105" s="61">
        <f t="shared" si="18"/>
        <v>2012</v>
      </c>
      <c r="H105" s="61">
        <f t="shared" si="19"/>
        <v>2</v>
      </c>
      <c r="I105" s="61" t="str">
        <f>VLOOKUP(H105,'Lookup Values'!$C$2:$D$13,2,FALSE)</f>
        <v>FEB</v>
      </c>
      <c r="J105" s="61">
        <f t="shared" si="20"/>
        <v>4</v>
      </c>
      <c r="K105" s="61">
        <f t="shared" si="21"/>
        <v>7</v>
      </c>
      <c r="L105" s="61" t="str">
        <f>VLOOKUP(K105,'Lookup Values'!$F$2:$G$8,2,FALSE)</f>
        <v>Saturday</v>
      </c>
      <c r="M105" s="3">
        <v>40949</v>
      </c>
      <c r="N105" s="63">
        <f t="shared" si="14"/>
        <v>6</v>
      </c>
      <c r="O105" s="8">
        <v>0.69431646308235906</v>
      </c>
      <c r="P105" t="s">
        <v>45</v>
      </c>
      <c r="Q105" t="s">
        <v>46</v>
      </c>
      <c r="R105" t="str">
        <f t="shared" si="22"/>
        <v>Health: Insurance Premium</v>
      </c>
      <c r="S105" t="s">
        <v>44</v>
      </c>
      <c r="T105" t="s">
        <v>29</v>
      </c>
      <c r="U105" s="1">
        <v>439</v>
      </c>
      <c r="V105" s="1" t="str">
        <f t="shared" si="23"/>
        <v>Health: $439.00</v>
      </c>
      <c r="W105" s="1">
        <f>IF(U105="","",ROUND(U105*'Lookup Values'!$A$2,2))</f>
        <v>38.96</v>
      </c>
      <c r="X105" s="9" t="str">
        <f t="shared" si="24"/>
        <v>Expense</v>
      </c>
      <c r="Y105" s="2" t="s">
        <v>169</v>
      </c>
      <c r="Z105" s="3">
        <f t="shared" si="25"/>
        <v>40943</v>
      </c>
      <c r="AA105" s="67" t="str">
        <f t="shared" si="26"/>
        <v>NO</v>
      </c>
      <c r="AB105" s="2" t="str">
        <f t="shared" si="27"/>
        <v>NO</v>
      </c>
      <c r="AC105" t="str">
        <f>IF(AND(AND(G105&gt;=2007,G105&lt;=2009),OR(S105&lt;&gt;"MTA",S105&lt;&gt;"Fandango"),OR(P105="Food",P105="Shopping",P105="Entertainment")),"Awesome Transaction",IF(AND(G105&lt;=2010,Q105&lt;&gt;"Alcohol"),"Late Transaction",IF(G105=2006,"Early Transaction","CRAP Transaction")))</f>
        <v>CRAP Transaction</v>
      </c>
    </row>
    <row r="106" spans="1:29" x14ac:dyDescent="0.25">
      <c r="A106" s="2">
        <v>105</v>
      </c>
      <c r="B106" s="3" t="str">
        <f>TEXT(C106,"yymmdd") &amp; "-" &amp; UPPER(LEFT(P106,2)) &amp; "-" &amp; UPPER(LEFT(S106,3))</f>
        <v>070826-FO-CIT</v>
      </c>
      <c r="C106" s="3">
        <v>39320</v>
      </c>
      <c r="D106" s="3">
        <f t="shared" si="15"/>
        <v>39332</v>
      </c>
      <c r="E106" s="3">
        <f t="shared" si="16"/>
        <v>39381</v>
      </c>
      <c r="F106" s="3">
        <f t="shared" si="17"/>
        <v>39325</v>
      </c>
      <c r="G106" s="61">
        <f t="shared" si="18"/>
        <v>2007</v>
      </c>
      <c r="H106" s="61">
        <f t="shared" si="19"/>
        <v>8</v>
      </c>
      <c r="I106" s="61" t="str">
        <f>VLOOKUP(H106,'Lookup Values'!$C$2:$D$13,2,FALSE)</f>
        <v>AUG</v>
      </c>
      <c r="J106" s="61">
        <f t="shared" si="20"/>
        <v>26</v>
      </c>
      <c r="K106" s="61">
        <f t="shared" si="21"/>
        <v>1</v>
      </c>
      <c r="L106" s="61" t="str">
        <f>VLOOKUP(K106,'Lookup Values'!$F$2:$G$8,2,FALSE)</f>
        <v>Sunday</v>
      </c>
      <c r="M106" s="3">
        <v>39322</v>
      </c>
      <c r="N106" s="63">
        <f t="shared" si="14"/>
        <v>2</v>
      </c>
      <c r="O106" s="8">
        <v>0.64031684661977606</v>
      </c>
      <c r="P106" t="s">
        <v>18</v>
      </c>
      <c r="Q106" t="s">
        <v>43</v>
      </c>
      <c r="R106" t="str">
        <f t="shared" si="22"/>
        <v>Food: Coffee</v>
      </c>
      <c r="S106" t="s">
        <v>42</v>
      </c>
      <c r="T106" t="s">
        <v>29</v>
      </c>
      <c r="U106" s="1">
        <v>431</v>
      </c>
      <c r="V106" s="1" t="str">
        <f t="shared" si="23"/>
        <v>Food: $431.00</v>
      </c>
      <c r="W106" s="1">
        <f>IF(U106="","",ROUND(U106*'Lookup Values'!$A$2,2))</f>
        <v>38.25</v>
      </c>
      <c r="X106" s="9" t="str">
        <f t="shared" si="24"/>
        <v>Expense</v>
      </c>
      <c r="Y106" s="2" t="s">
        <v>170</v>
      </c>
      <c r="Z106" s="3">
        <f t="shared" si="25"/>
        <v>39320</v>
      </c>
      <c r="AA106" s="67" t="str">
        <f t="shared" si="26"/>
        <v>NO</v>
      </c>
      <c r="AB106" s="2" t="str">
        <f t="shared" si="27"/>
        <v>NO</v>
      </c>
      <c r="AC106" t="str">
        <f>IF(AND(AND(G106&gt;=2007,G106&lt;=2009),OR(S106&lt;&gt;"MTA",S106&lt;&gt;"Fandango"),OR(P106="Food",P106="Shopping",P106="Entertainment")),"Awesome Transaction",IF(AND(G106&lt;=2010,Q106&lt;&gt;"Alcohol"),"Late Transaction",IF(G106=2006,"Early Transaction","CRAP Transaction")))</f>
        <v>Awesome Transaction</v>
      </c>
    </row>
    <row r="107" spans="1:29" x14ac:dyDescent="0.25">
      <c r="A107" s="2">
        <v>106</v>
      </c>
      <c r="B107" s="3" t="str">
        <f>TEXT(C107,"yymmdd") &amp; "-" &amp; UPPER(LEFT(P107,2)) &amp; "-" &amp; UPPER(LEFT(S107,3))</f>
        <v>100103-FO-CIT</v>
      </c>
      <c r="C107" s="3">
        <v>40181</v>
      </c>
      <c r="D107" s="3">
        <f t="shared" si="15"/>
        <v>40193</v>
      </c>
      <c r="E107" s="3">
        <f t="shared" si="16"/>
        <v>40240</v>
      </c>
      <c r="F107" s="3">
        <f t="shared" si="17"/>
        <v>40209</v>
      </c>
      <c r="G107" s="61">
        <f t="shared" si="18"/>
        <v>2010</v>
      </c>
      <c r="H107" s="61">
        <f t="shared" si="19"/>
        <v>1</v>
      </c>
      <c r="I107" s="61" t="str">
        <f>VLOOKUP(H107,'Lookup Values'!$C$2:$D$13,2,FALSE)</f>
        <v>JAN</v>
      </c>
      <c r="J107" s="61">
        <f t="shared" si="20"/>
        <v>3</v>
      </c>
      <c r="K107" s="61">
        <f t="shared" si="21"/>
        <v>1</v>
      </c>
      <c r="L107" s="61" t="str">
        <f>VLOOKUP(K107,'Lookup Values'!$F$2:$G$8,2,FALSE)</f>
        <v>Sunday</v>
      </c>
      <c r="M107" s="3">
        <v>40187</v>
      </c>
      <c r="N107" s="63">
        <f t="shared" si="14"/>
        <v>6</v>
      </c>
      <c r="O107" s="8">
        <v>0.17951027841966172</v>
      </c>
      <c r="P107" t="s">
        <v>18</v>
      </c>
      <c r="Q107" t="s">
        <v>43</v>
      </c>
      <c r="R107" t="str">
        <f t="shared" si="22"/>
        <v>Food: Coffee</v>
      </c>
      <c r="S107" t="s">
        <v>42</v>
      </c>
      <c r="T107" t="s">
        <v>29</v>
      </c>
      <c r="U107" s="1">
        <v>358</v>
      </c>
      <c r="V107" s="1" t="str">
        <f t="shared" si="23"/>
        <v>Food: $358.00</v>
      </c>
      <c r="W107" s="1">
        <f>IF(U107="","",ROUND(U107*'Lookup Values'!$A$2,2))</f>
        <v>31.77</v>
      </c>
      <c r="X107" s="9" t="str">
        <f t="shared" si="24"/>
        <v>Expense</v>
      </c>
      <c r="Y107" s="2" t="s">
        <v>171</v>
      </c>
      <c r="Z107" s="3">
        <f t="shared" si="25"/>
        <v>40181</v>
      </c>
      <c r="AA107" s="67" t="str">
        <f t="shared" si="26"/>
        <v>NO</v>
      </c>
      <c r="AB107" s="2" t="str">
        <f t="shared" si="27"/>
        <v>NO</v>
      </c>
      <c r="AC107" t="str">
        <f>IF(AND(AND(G107&gt;=2007,G107&lt;=2009),OR(S107&lt;&gt;"MTA",S107&lt;&gt;"Fandango"),OR(P107="Food",P107="Shopping",P107="Entertainment")),"Awesome Transaction",IF(AND(G107&lt;=2010,Q107&lt;&gt;"Alcohol"),"Late Transaction",IF(G107=2006,"Early Transaction","CRAP Transaction")))</f>
        <v>Late Transaction</v>
      </c>
    </row>
    <row r="108" spans="1:29" x14ac:dyDescent="0.25">
      <c r="A108" s="2">
        <v>107</v>
      </c>
      <c r="B108" s="3" t="str">
        <f>TEXT(C108,"yymmdd") &amp; "-" &amp; UPPER(LEFT(P108,2)) &amp; "-" &amp; UPPER(LEFT(S108,3))</f>
        <v>120214-IN-EZE</v>
      </c>
      <c r="C108" s="3">
        <v>40953</v>
      </c>
      <c r="D108" s="3">
        <f t="shared" si="15"/>
        <v>40967</v>
      </c>
      <c r="E108" s="3">
        <f t="shared" si="16"/>
        <v>41013</v>
      </c>
      <c r="F108" s="3">
        <f t="shared" si="17"/>
        <v>40968</v>
      </c>
      <c r="G108" s="61">
        <f t="shared" si="18"/>
        <v>2012</v>
      </c>
      <c r="H108" s="61">
        <f t="shared" si="19"/>
        <v>2</v>
      </c>
      <c r="I108" s="61" t="str">
        <f>VLOOKUP(H108,'Lookup Values'!$C$2:$D$13,2,FALSE)</f>
        <v>FEB</v>
      </c>
      <c r="J108" s="61">
        <f t="shared" si="20"/>
        <v>14</v>
      </c>
      <c r="K108" s="61">
        <f t="shared" si="21"/>
        <v>3</v>
      </c>
      <c r="L108" s="61" t="str">
        <f>VLOOKUP(K108,'Lookup Values'!$F$2:$G$8,2,FALSE)</f>
        <v>Tuesday</v>
      </c>
      <c r="M108" s="3">
        <v>40963</v>
      </c>
      <c r="N108" s="63">
        <f t="shared" si="14"/>
        <v>10</v>
      </c>
      <c r="O108" s="8">
        <v>0.16724290110040962</v>
      </c>
      <c r="P108" t="s">
        <v>61</v>
      </c>
      <c r="Q108" t="s">
        <v>62</v>
      </c>
      <c r="R108" t="str">
        <f t="shared" si="22"/>
        <v>Income: Salary</v>
      </c>
      <c r="S108" t="s">
        <v>65</v>
      </c>
      <c r="T108" t="s">
        <v>29</v>
      </c>
      <c r="U108" s="1">
        <v>32</v>
      </c>
      <c r="V108" s="1" t="str">
        <f t="shared" si="23"/>
        <v>Income: $32.00</v>
      </c>
      <c r="W108" s="1">
        <f>IF(U108="","",ROUND(U108*'Lookup Values'!$A$2,2))</f>
        <v>2.84</v>
      </c>
      <c r="X108" s="9" t="str">
        <f t="shared" si="24"/>
        <v>Income</v>
      </c>
      <c r="Y108" s="2" t="s">
        <v>172</v>
      </c>
      <c r="Z108" s="3">
        <f t="shared" si="25"/>
        <v>40953</v>
      </c>
      <c r="AA108" s="67" t="str">
        <f t="shared" si="26"/>
        <v>NO</v>
      </c>
      <c r="AB108" s="2" t="str">
        <f t="shared" si="27"/>
        <v>NO</v>
      </c>
      <c r="AC108" t="str">
        <f>IF(AND(AND(G108&gt;=2007,G108&lt;=2009),OR(S108&lt;&gt;"MTA",S108&lt;&gt;"Fandango"),OR(P108="Food",P108="Shopping",P108="Entertainment")),"Awesome Transaction",IF(AND(G108&lt;=2010,Q108&lt;&gt;"Alcohol"),"Late Transaction",IF(G108=2006,"Early Transaction","CRAP Transaction")))</f>
        <v>CRAP Transaction</v>
      </c>
    </row>
    <row r="109" spans="1:29" x14ac:dyDescent="0.25">
      <c r="A109" s="2">
        <v>108</v>
      </c>
      <c r="B109" s="3" t="str">
        <f>TEXT(C109,"yymmdd") &amp; "-" &amp; UPPER(LEFT(P109,2)) &amp; "-" &amp; UPPER(LEFT(S109,3))</f>
        <v>110314-EN-FAN</v>
      </c>
      <c r="C109" s="3">
        <v>40616</v>
      </c>
      <c r="D109" s="3">
        <f t="shared" si="15"/>
        <v>40630</v>
      </c>
      <c r="E109" s="3">
        <f t="shared" si="16"/>
        <v>40677</v>
      </c>
      <c r="F109" s="3">
        <f t="shared" si="17"/>
        <v>40633</v>
      </c>
      <c r="G109" s="61">
        <f t="shared" si="18"/>
        <v>2011</v>
      </c>
      <c r="H109" s="61">
        <f t="shared" si="19"/>
        <v>3</v>
      </c>
      <c r="I109" s="61" t="str">
        <f>VLOOKUP(H109,'Lookup Values'!$C$2:$D$13,2,FALSE)</f>
        <v>MAR</v>
      </c>
      <c r="J109" s="61">
        <f t="shared" si="20"/>
        <v>14</v>
      </c>
      <c r="K109" s="61">
        <f t="shared" si="21"/>
        <v>2</v>
      </c>
      <c r="L109" s="61" t="str">
        <f>VLOOKUP(K109,'Lookup Values'!$F$2:$G$8,2,FALSE)</f>
        <v>Monday</v>
      </c>
      <c r="M109" s="3">
        <v>40618</v>
      </c>
      <c r="N109" s="63">
        <f t="shared" si="14"/>
        <v>2</v>
      </c>
      <c r="O109" s="8">
        <v>0.22811667453690521</v>
      </c>
      <c r="P109" t="s">
        <v>14</v>
      </c>
      <c r="Q109" t="s">
        <v>28</v>
      </c>
      <c r="R109" t="str">
        <f t="shared" si="22"/>
        <v>Entertainment: Movies</v>
      </c>
      <c r="S109" t="s">
        <v>27</v>
      </c>
      <c r="T109" t="s">
        <v>26</v>
      </c>
      <c r="U109" s="1">
        <v>333</v>
      </c>
      <c r="V109" s="1" t="str">
        <f t="shared" si="23"/>
        <v>Entertainment: $333.00</v>
      </c>
      <c r="W109" s="1">
        <f>IF(U109="","",ROUND(U109*'Lookup Values'!$A$2,2))</f>
        <v>29.55</v>
      </c>
      <c r="X109" s="9" t="str">
        <f t="shared" si="24"/>
        <v>Expense</v>
      </c>
      <c r="Y109" s="2" t="s">
        <v>173</v>
      </c>
      <c r="Z109" s="3">
        <f t="shared" si="25"/>
        <v>40616</v>
      </c>
      <c r="AA109" s="67" t="str">
        <f t="shared" si="26"/>
        <v>NO</v>
      </c>
      <c r="AB109" s="2" t="str">
        <f t="shared" si="27"/>
        <v>NO</v>
      </c>
      <c r="AC109" t="str">
        <f>IF(AND(AND(G109&gt;=2007,G109&lt;=2009),OR(S109&lt;&gt;"MTA",S109&lt;&gt;"Fandango"),OR(P109="Food",P109="Shopping",P109="Entertainment")),"Awesome Transaction",IF(AND(G109&lt;=2010,Q109&lt;&gt;"Alcohol"),"Late Transaction",IF(G109=2006,"Early Transaction","CRAP Transaction")))</f>
        <v>CRAP Transaction</v>
      </c>
    </row>
    <row r="110" spans="1:29" x14ac:dyDescent="0.25">
      <c r="A110" s="2">
        <v>109</v>
      </c>
      <c r="B110" s="3" t="str">
        <f>TEXT(C110,"yymmdd") &amp; "-" &amp; UPPER(LEFT(P110,2)) &amp; "-" &amp; UPPER(LEFT(S110,3))</f>
        <v>100223-EN-FAN</v>
      </c>
      <c r="C110" s="3">
        <v>40232</v>
      </c>
      <c r="D110" s="3">
        <f t="shared" si="15"/>
        <v>40246</v>
      </c>
      <c r="E110" s="3">
        <f t="shared" si="16"/>
        <v>40291</v>
      </c>
      <c r="F110" s="3">
        <f t="shared" si="17"/>
        <v>40237</v>
      </c>
      <c r="G110" s="61">
        <f t="shared" si="18"/>
        <v>2010</v>
      </c>
      <c r="H110" s="61">
        <f t="shared" si="19"/>
        <v>2</v>
      </c>
      <c r="I110" s="61" t="str">
        <f>VLOOKUP(H110,'Lookup Values'!$C$2:$D$13,2,FALSE)</f>
        <v>FEB</v>
      </c>
      <c r="J110" s="61">
        <f t="shared" si="20"/>
        <v>23</v>
      </c>
      <c r="K110" s="61">
        <f t="shared" si="21"/>
        <v>3</v>
      </c>
      <c r="L110" s="61" t="str">
        <f>VLOOKUP(K110,'Lookup Values'!$F$2:$G$8,2,FALSE)</f>
        <v>Tuesday</v>
      </c>
      <c r="M110" s="3">
        <v>40238</v>
      </c>
      <c r="N110" s="63">
        <f t="shared" si="14"/>
        <v>6</v>
      </c>
      <c r="O110" s="8">
        <v>0.608104015633955</v>
      </c>
      <c r="P110" t="s">
        <v>14</v>
      </c>
      <c r="Q110" t="s">
        <v>28</v>
      </c>
      <c r="R110" t="str">
        <f t="shared" si="22"/>
        <v>Entertainment: Movies</v>
      </c>
      <c r="S110" t="s">
        <v>27</v>
      </c>
      <c r="T110" t="s">
        <v>29</v>
      </c>
      <c r="U110" s="1">
        <v>345</v>
      </c>
      <c r="V110" s="1" t="str">
        <f t="shared" si="23"/>
        <v>Entertainment: $345.00</v>
      </c>
      <c r="W110" s="1">
        <f>IF(U110="","",ROUND(U110*'Lookup Values'!$A$2,2))</f>
        <v>30.62</v>
      </c>
      <c r="X110" s="9" t="str">
        <f t="shared" si="24"/>
        <v>Expense</v>
      </c>
      <c r="Y110" s="2" t="s">
        <v>174</v>
      </c>
      <c r="Z110" s="3">
        <f t="shared" si="25"/>
        <v>40232</v>
      </c>
      <c r="AA110" s="67" t="str">
        <f t="shared" si="26"/>
        <v>NO</v>
      </c>
      <c r="AB110" s="2" t="str">
        <f t="shared" si="27"/>
        <v>NO</v>
      </c>
      <c r="AC110" t="str">
        <f>IF(AND(AND(G110&gt;=2007,G110&lt;=2009),OR(S110&lt;&gt;"MTA",S110&lt;&gt;"Fandango"),OR(P110="Food",P110="Shopping",P110="Entertainment")),"Awesome Transaction",IF(AND(G110&lt;=2010,Q110&lt;&gt;"Alcohol"),"Late Transaction",IF(G110=2006,"Early Transaction","CRAP Transaction")))</f>
        <v>Late Transaction</v>
      </c>
    </row>
    <row r="111" spans="1:29" x14ac:dyDescent="0.25">
      <c r="A111" s="2">
        <v>110</v>
      </c>
      <c r="B111" s="3" t="str">
        <f>TEXT(C111,"yymmdd") &amp; "-" &amp; UPPER(LEFT(P111,2)) &amp; "-" &amp; UPPER(LEFT(S111,3))</f>
        <v>110228-IN-LEG</v>
      </c>
      <c r="C111" s="3">
        <v>40602</v>
      </c>
      <c r="D111" s="3">
        <f t="shared" si="15"/>
        <v>40616</v>
      </c>
      <c r="E111" s="3">
        <f t="shared" si="16"/>
        <v>40661</v>
      </c>
      <c r="F111" s="3">
        <f t="shared" si="17"/>
        <v>40602</v>
      </c>
      <c r="G111" s="61">
        <f t="shared" si="18"/>
        <v>2011</v>
      </c>
      <c r="H111" s="61">
        <f t="shared" si="19"/>
        <v>2</v>
      </c>
      <c r="I111" s="61" t="str">
        <f>VLOOKUP(H111,'Lookup Values'!$C$2:$D$13,2,FALSE)</f>
        <v>FEB</v>
      </c>
      <c r="J111" s="61">
        <f t="shared" si="20"/>
        <v>28</v>
      </c>
      <c r="K111" s="61">
        <f t="shared" si="21"/>
        <v>2</v>
      </c>
      <c r="L111" s="61" t="str">
        <f>VLOOKUP(K111,'Lookup Values'!$F$2:$G$8,2,FALSE)</f>
        <v>Monday</v>
      </c>
      <c r="M111" s="3">
        <v>40609</v>
      </c>
      <c r="N111" s="63">
        <f t="shared" si="14"/>
        <v>7</v>
      </c>
      <c r="O111" s="8">
        <v>0.4172550395646446</v>
      </c>
      <c r="P111" t="s">
        <v>61</v>
      </c>
      <c r="Q111" t="s">
        <v>63</v>
      </c>
      <c r="R111" t="str">
        <f t="shared" si="22"/>
        <v>Income: Freelance Project</v>
      </c>
      <c r="S111" t="s">
        <v>66</v>
      </c>
      <c r="T111" t="s">
        <v>26</v>
      </c>
      <c r="U111" s="1">
        <v>13</v>
      </c>
      <c r="V111" s="1" t="str">
        <f t="shared" si="23"/>
        <v>Income: $13.00</v>
      </c>
      <c r="W111" s="1">
        <f>IF(U111="","",ROUND(U111*'Lookup Values'!$A$2,2))</f>
        <v>1.1499999999999999</v>
      </c>
      <c r="X111" s="9" t="str">
        <f t="shared" si="24"/>
        <v>Income</v>
      </c>
      <c r="Y111" s="2" t="s">
        <v>175</v>
      </c>
      <c r="Z111" s="3">
        <f t="shared" si="25"/>
        <v>40602</v>
      </c>
      <c r="AA111" s="67" t="str">
        <f t="shared" si="26"/>
        <v>NO</v>
      </c>
      <c r="AB111" s="2" t="str">
        <f t="shared" si="27"/>
        <v>NO</v>
      </c>
      <c r="AC111" t="str">
        <f>IF(AND(AND(G111&gt;=2007,G111&lt;=2009),OR(S111&lt;&gt;"MTA",S111&lt;&gt;"Fandango"),OR(P111="Food",P111="Shopping",P111="Entertainment")),"Awesome Transaction",IF(AND(G111&lt;=2010,Q111&lt;&gt;"Alcohol"),"Late Transaction",IF(G111=2006,"Early Transaction","CRAP Transaction")))</f>
        <v>CRAP Transaction</v>
      </c>
    </row>
    <row r="112" spans="1:29" x14ac:dyDescent="0.25">
      <c r="A112" s="2">
        <v>111</v>
      </c>
      <c r="B112" s="3" t="str">
        <f>TEXT(C112,"yymmdd") &amp; "-" &amp; UPPER(LEFT(P112,2)) &amp; "-" &amp; UPPER(LEFT(S112,3))</f>
        <v>120316-IN-LEG</v>
      </c>
      <c r="C112" s="3">
        <v>40984</v>
      </c>
      <c r="D112" s="3">
        <f t="shared" si="15"/>
        <v>40998</v>
      </c>
      <c r="E112" s="3">
        <f t="shared" si="16"/>
        <v>41045</v>
      </c>
      <c r="F112" s="3">
        <f t="shared" si="17"/>
        <v>40999</v>
      </c>
      <c r="G112" s="61">
        <f t="shared" si="18"/>
        <v>2012</v>
      </c>
      <c r="H112" s="61">
        <f t="shared" si="19"/>
        <v>3</v>
      </c>
      <c r="I112" s="61" t="str">
        <f>VLOOKUP(H112,'Lookup Values'!$C$2:$D$13,2,FALSE)</f>
        <v>MAR</v>
      </c>
      <c r="J112" s="61">
        <f t="shared" si="20"/>
        <v>16</v>
      </c>
      <c r="K112" s="61">
        <f t="shared" si="21"/>
        <v>6</v>
      </c>
      <c r="L112" s="61" t="str">
        <f>VLOOKUP(K112,'Lookup Values'!$F$2:$G$8,2,FALSE)</f>
        <v>Friday</v>
      </c>
      <c r="M112" s="3">
        <v>40994</v>
      </c>
      <c r="N112" s="63">
        <f t="shared" si="14"/>
        <v>10</v>
      </c>
      <c r="O112" s="8">
        <v>0.25594233527352273</v>
      </c>
      <c r="P112" t="s">
        <v>61</v>
      </c>
      <c r="Q112" t="s">
        <v>63</v>
      </c>
      <c r="R112" t="str">
        <f t="shared" si="22"/>
        <v>Income: Freelance Project</v>
      </c>
      <c r="S112" t="s">
        <v>66</v>
      </c>
      <c r="T112" t="s">
        <v>29</v>
      </c>
      <c r="U112" s="1">
        <v>499</v>
      </c>
      <c r="V112" s="1" t="str">
        <f t="shared" si="23"/>
        <v>Income: $499.00</v>
      </c>
      <c r="W112" s="1">
        <f>IF(U112="","",ROUND(U112*'Lookup Values'!$A$2,2))</f>
        <v>44.29</v>
      </c>
      <c r="X112" s="9" t="str">
        <f t="shared" si="24"/>
        <v>Income</v>
      </c>
      <c r="Y112" s="2" t="s">
        <v>176</v>
      </c>
      <c r="Z112" s="3">
        <f t="shared" si="25"/>
        <v>40984</v>
      </c>
      <c r="AA112" s="67" t="str">
        <f t="shared" si="26"/>
        <v>NO</v>
      </c>
      <c r="AB112" s="2" t="str">
        <f t="shared" si="27"/>
        <v>NO</v>
      </c>
      <c r="AC112" t="str">
        <f>IF(AND(AND(G112&gt;=2007,G112&lt;=2009),OR(S112&lt;&gt;"MTA",S112&lt;&gt;"Fandango"),OR(P112="Food",P112="Shopping",P112="Entertainment")),"Awesome Transaction",IF(AND(G112&lt;=2010,Q112&lt;&gt;"Alcohol"),"Late Transaction",IF(G112=2006,"Early Transaction","CRAP Transaction")))</f>
        <v>CRAP Transaction</v>
      </c>
    </row>
    <row r="113" spans="1:29" x14ac:dyDescent="0.25">
      <c r="A113" s="2">
        <v>112</v>
      </c>
      <c r="B113" s="3" t="str">
        <f>TEXT(C113,"yymmdd") &amp; "-" &amp; UPPER(LEFT(P113,2)) &amp; "-" &amp; UPPER(LEFT(S113,3))</f>
        <v>091221-SH-AMA</v>
      </c>
      <c r="C113" s="3">
        <v>40168</v>
      </c>
      <c r="D113" s="3">
        <f t="shared" si="15"/>
        <v>40182</v>
      </c>
      <c r="E113" s="3">
        <f t="shared" si="16"/>
        <v>40230</v>
      </c>
      <c r="F113" s="3">
        <f t="shared" si="17"/>
        <v>40178</v>
      </c>
      <c r="G113" s="61">
        <f t="shared" si="18"/>
        <v>2009</v>
      </c>
      <c r="H113" s="61">
        <f t="shared" si="19"/>
        <v>12</v>
      </c>
      <c r="I113" s="61" t="str">
        <f>VLOOKUP(H113,'Lookup Values'!$C$2:$D$13,2,FALSE)</f>
        <v>DEC</v>
      </c>
      <c r="J113" s="61">
        <f t="shared" si="20"/>
        <v>21</v>
      </c>
      <c r="K113" s="61">
        <f t="shared" si="21"/>
        <v>2</v>
      </c>
      <c r="L113" s="61" t="str">
        <f>VLOOKUP(K113,'Lookup Values'!$F$2:$G$8,2,FALSE)</f>
        <v>Monday</v>
      </c>
      <c r="M113" s="3">
        <v>40173</v>
      </c>
      <c r="N113" s="63">
        <f t="shared" si="14"/>
        <v>5</v>
      </c>
      <c r="O113" s="8">
        <v>0.19230255175156719</v>
      </c>
      <c r="P113" t="s">
        <v>21</v>
      </c>
      <c r="Q113" t="s">
        <v>22</v>
      </c>
      <c r="R113" t="str">
        <f t="shared" si="22"/>
        <v>Shopping: Electronics</v>
      </c>
      <c r="S113" t="s">
        <v>20</v>
      </c>
      <c r="T113" t="s">
        <v>16</v>
      </c>
      <c r="U113" s="1">
        <v>327</v>
      </c>
      <c r="V113" s="1" t="str">
        <f t="shared" si="23"/>
        <v>Shopping: $327.00</v>
      </c>
      <c r="W113" s="1">
        <f>IF(U113="","",ROUND(U113*'Lookup Values'!$A$2,2))</f>
        <v>29.02</v>
      </c>
      <c r="X113" s="9" t="str">
        <f t="shared" si="24"/>
        <v>Expense</v>
      </c>
      <c r="Y113" s="2" t="s">
        <v>177</v>
      </c>
      <c r="Z113" s="3">
        <f t="shared" si="25"/>
        <v>40168</v>
      </c>
      <c r="AA113" s="67" t="str">
        <f t="shared" si="26"/>
        <v>YES</v>
      </c>
      <c r="AB113" s="2" t="str">
        <f t="shared" si="27"/>
        <v>NO</v>
      </c>
      <c r="AC113" t="str">
        <f>IF(AND(AND(G113&gt;=2007,G113&lt;=2009),OR(S113&lt;&gt;"MTA",S113&lt;&gt;"Fandango"),OR(P113="Food",P113="Shopping",P113="Entertainment")),"Awesome Transaction",IF(AND(G113&lt;=2010,Q113&lt;&gt;"Alcohol"),"Late Transaction",IF(G113=2006,"Early Transaction","CRAP Transaction")))</f>
        <v>Awesome Transaction</v>
      </c>
    </row>
    <row r="114" spans="1:29" x14ac:dyDescent="0.25">
      <c r="A114" s="2">
        <v>113</v>
      </c>
      <c r="B114" s="3" t="str">
        <f>TEXT(C114,"yymmdd") &amp; "-" &amp; UPPER(LEFT(P114,2)) &amp; "-" &amp; UPPER(LEFT(S114,3))</f>
        <v>110501-SH-AMA</v>
      </c>
      <c r="C114" s="3">
        <v>40664</v>
      </c>
      <c r="D114" s="3">
        <f t="shared" si="15"/>
        <v>40676</v>
      </c>
      <c r="E114" s="3">
        <f t="shared" si="16"/>
        <v>40725</v>
      </c>
      <c r="F114" s="3">
        <f t="shared" si="17"/>
        <v>40694</v>
      </c>
      <c r="G114" s="61">
        <f t="shared" si="18"/>
        <v>2011</v>
      </c>
      <c r="H114" s="61">
        <f t="shared" si="19"/>
        <v>5</v>
      </c>
      <c r="I114" s="61" t="str">
        <f>VLOOKUP(H114,'Lookup Values'!$C$2:$D$13,2,FALSE)</f>
        <v>MAY</v>
      </c>
      <c r="J114" s="61">
        <f t="shared" si="20"/>
        <v>1</v>
      </c>
      <c r="K114" s="61">
        <f t="shared" si="21"/>
        <v>1</v>
      </c>
      <c r="L114" s="61" t="str">
        <f>VLOOKUP(K114,'Lookup Values'!$F$2:$G$8,2,FALSE)</f>
        <v>Sunday</v>
      </c>
      <c r="M114" s="3">
        <v>40670</v>
      </c>
      <c r="N114" s="63">
        <f t="shared" si="14"/>
        <v>6</v>
      </c>
      <c r="O114" s="8">
        <v>0.30900670319487</v>
      </c>
      <c r="P114" t="s">
        <v>21</v>
      </c>
      <c r="Q114" t="s">
        <v>22</v>
      </c>
      <c r="R114" t="str">
        <f t="shared" si="22"/>
        <v>Shopping: Electronics</v>
      </c>
      <c r="S114" t="s">
        <v>20</v>
      </c>
      <c r="T114" t="s">
        <v>16</v>
      </c>
      <c r="U114" s="1">
        <v>245</v>
      </c>
      <c r="V114" s="1" t="str">
        <f t="shared" si="23"/>
        <v>Shopping: $245.00</v>
      </c>
      <c r="W114" s="1">
        <f>IF(U114="","",ROUND(U114*'Lookup Values'!$A$2,2))</f>
        <v>21.74</v>
      </c>
      <c r="X114" s="9" t="str">
        <f t="shared" si="24"/>
        <v>Expense</v>
      </c>
      <c r="Y114" s="2" t="s">
        <v>178</v>
      </c>
      <c r="Z114" s="3">
        <f t="shared" si="25"/>
        <v>40664</v>
      </c>
      <c r="AA114" s="67" t="str">
        <f t="shared" si="26"/>
        <v>YES</v>
      </c>
      <c r="AB114" s="2" t="str">
        <f t="shared" si="27"/>
        <v>NO</v>
      </c>
      <c r="AC114" t="str">
        <f>IF(AND(AND(G114&gt;=2007,G114&lt;=2009),OR(S114&lt;&gt;"MTA",S114&lt;&gt;"Fandango"),OR(P114="Food",P114="Shopping",P114="Entertainment")),"Awesome Transaction",IF(AND(G114&lt;=2010,Q114&lt;&gt;"Alcohol"),"Late Transaction",IF(G114=2006,"Early Transaction","CRAP Transaction")))</f>
        <v>CRAP Transaction</v>
      </c>
    </row>
    <row r="115" spans="1:29" x14ac:dyDescent="0.25">
      <c r="A115" s="2">
        <v>114</v>
      </c>
      <c r="B115" s="3" t="str">
        <f>TEXT(C115,"yymmdd") &amp; "-" &amp; UPPER(LEFT(P115,2)) &amp; "-" &amp; UPPER(LEFT(S115,3))</f>
        <v>070709-EN-MOE</v>
      </c>
      <c r="C115" s="3">
        <v>39272</v>
      </c>
      <c r="D115" s="3">
        <f t="shared" si="15"/>
        <v>39286</v>
      </c>
      <c r="E115" s="3">
        <f t="shared" si="16"/>
        <v>39334</v>
      </c>
      <c r="F115" s="3">
        <f t="shared" si="17"/>
        <v>39294</v>
      </c>
      <c r="G115" s="61">
        <f t="shared" si="18"/>
        <v>2007</v>
      </c>
      <c r="H115" s="61">
        <f t="shared" si="19"/>
        <v>7</v>
      </c>
      <c r="I115" s="61" t="str">
        <f>VLOOKUP(H115,'Lookup Values'!$C$2:$D$13,2,FALSE)</f>
        <v>JUL</v>
      </c>
      <c r="J115" s="61">
        <f t="shared" si="20"/>
        <v>9</v>
      </c>
      <c r="K115" s="61">
        <f t="shared" si="21"/>
        <v>2</v>
      </c>
      <c r="L115" s="61" t="str">
        <f>VLOOKUP(K115,'Lookup Values'!$F$2:$G$8,2,FALSE)</f>
        <v>Monday</v>
      </c>
      <c r="M115" s="3">
        <v>39279</v>
      </c>
      <c r="N115" s="63">
        <f t="shared" si="14"/>
        <v>7</v>
      </c>
      <c r="O115" s="8">
        <v>0.49902885371584582</v>
      </c>
      <c r="P115" t="s">
        <v>14</v>
      </c>
      <c r="Q115" t="s">
        <v>15</v>
      </c>
      <c r="R115" t="str">
        <f t="shared" si="22"/>
        <v>Entertainment: Alcohol</v>
      </c>
      <c r="S115" t="s">
        <v>13</v>
      </c>
      <c r="T115" t="s">
        <v>26</v>
      </c>
      <c r="U115" s="1">
        <v>23</v>
      </c>
      <c r="V115" s="1" t="str">
        <f t="shared" si="23"/>
        <v>Entertainment: $23.00</v>
      </c>
      <c r="W115" s="1">
        <f>IF(U115="","",ROUND(U115*'Lookup Values'!$A$2,2))</f>
        <v>2.04</v>
      </c>
      <c r="X115" s="9" t="str">
        <f t="shared" si="24"/>
        <v>Expense</v>
      </c>
      <c r="Y115" s="2" t="s">
        <v>179</v>
      </c>
      <c r="Z115" s="3">
        <f t="shared" si="25"/>
        <v>39272</v>
      </c>
      <c r="AA115" s="67" t="str">
        <f t="shared" si="26"/>
        <v>NO</v>
      </c>
      <c r="AB115" s="2" t="str">
        <f t="shared" si="27"/>
        <v>NO</v>
      </c>
      <c r="AC115" t="str">
        <f>IF(AND(AND(G115&gt;=2007,G115&lt;=2009),OR(S115&lt;&gt;"MTA",S115&lt;&gt;"Fandango"),OR(P115="Food",P115="Shopping",P115="Entertainment")),"Awesome Transaction",IF(AND(G115&lt;=2010,Q115&lt;&gt;"Alcohol"),"Late Transaction",IF(G115=2006,"Early Transaction","CRAP Transaction")))</f>
        <v>Awesome Transaction</v>
      </c>
    </row>
    <row r="116" spans="1:29" x14ac:dyDescent="0.25">
      <c r="A116" s="2">
        <v>115</v>
      </c>
      <c r="B116" s="3" t="str">
        <f>TEXT(C116,"yymmdd") &amp; "-" &amp; UPPER(LEFT(P116,2)) &amp; "-" &amp; UPPER(LEFT(S116,3))</f>
        <v>090806-EN-MOE</v>
      </c>
      <c r="C116" s="3">
        <v>40031</v>
      </c>
      <c r="D116" s="3">
        <f t="shared" si="15"/>
        <v>40045</v>
      </c>
      <c r="E116" s="3">
        <f t="shared" si="16"/>
        <v>40092</v>
      </c>
      <c r="F116" s="3">
        <f t="shared" si="17"/>
        <v>40056</v>
      </c>
      <c r="G116" s="61">
        <f t="shared" si="18"/>
        <v>2009</v>
      </c>
      <c r="H116" s="61">
        <f t="shared" si="19"/>
        <v>8</v>
      </c>
      <c r="I116" s="61" t="str">
        <f>VLOOKUP(H116,'Lookup Values'!$C$2:$D$13,2,FALSE)</f>
        <v>AUG</v>
      </c>
      <c r="J116" s="61">
        <f t="shared" si="20"/>
        <v>6</v>
      </c>
      <c r="K116" s="61">
        <f t="shared" si="21"/>
        <v>5</v>
      </c>
      <c r="L116" s="61" t="str">
        <f>VLOOKUP(K116,'Lookup Values'!$F$2:$G$8,2,FALSE)</f>
        <v>Thursday</v>
      </c>
      <c r="M116" s="3">
        <v>40032</v>
      </c>
      <c r="N116" s="63">
        <f t="shared" si="14"/>
        <v>1</v>
      </c>
      <c r="O116" s="8">
        <v>0.71048308998222265</v>
      </c>
      <c r="P116" t="s">
        <v>14</v>
      </c>
      <c r="Q116" t="s">
        <v>15</v>
      </c>
      <c r="R116" t="str">
        <f t="shared" si="22"/>
        <v>Entertainment: Alcohol</v>
      </c>
      <c r="S116" t="s">
        <v>13</v>
      </c>
      <c r="T116" t="s">
        <v>16</v>
      </c>
      <c r="U116" s="1">
        <v>392</v>
      </c>
      <c r="V116" s="1" t="str">
        <f t="shared" si="23"/>
        <v>Entertainment: $392.00</v>
      </c>
      <c r="W116" s="1">
        <f>IF(U116="","",ROUND(U116*'Lookup Values'!$A$2,2))</f>
        <v>34.79</v>
      </c>
      <c r="X116" s="9" t="str">
        <f t="shared" si="24"/>
        <v>Expense</v>
      </c>
      <c r="Y116" s="2" t="s">
        <v>134</v>
      </c>
      <c r="Z116" s="3">
        <f t="shared" si="25"/>
        <v>40031</v>
      </c>
      <c r="AA116" s="67" t="str">
        <f t="shared" si="26"/>
        <v>NO</v>
      </c>
      <c r="AB116" s="2" t="str">
        <f t="shared" si="27"/>
        <v>NO</v>
      </c>
      <c r="AC116" t="str">
        <f>IF(AND(AND(G116&gt;=2007,G116&lt;=2009),OR(S116&lt;&gt;"MTA",S116&lt;&gt;"Fandango"),OR(P116="Food",P116="Shopping",P116="Entertainment")),"Awesome Transaction",IF(AND(G116&lt;=2010,Q116&lt;&gt;"Alcohol"),"Late Transaction",IF(G116=2006,"Early Transaction","CRAP Transaction")))</f>
        <v>Awesome Transaction</v>
      </c>
    </row>
    <row r="117" spans="1:29" x14ac:dyDescent="0.25">
      <c r="A117" s="2">
        <v>116</v>
      </c>
      <c r="B117" s="3" t="str">
        <f>TEXT(C117,"yymmdd") &amp; "-" &amp; UPPER(LEFT(P117,2)) &amp; "-" &amp; UPPER(LEFT(S117,3))</f>
        <v>120430-FO-TRA</v>
      </c>
      <c r="C117" s="3">
        <v>41029</v>
      </c>
      <c r="D117" s="3">
        <f t="shared" si="15"/>
        <v>41043</v>
      </c>
      <c r="E117" s="3">
        <f t="shared" si="16"/>
        <v>41090</v>
      </c>
      <c r="F117" s="3">
        <f t="shared" si="17"/>
        <v>41029</v>
      </c>
      <c r="G117" s="61">
        <f t="shared" si="18"/>
        <v>2012</v>
      </c>
      <c r="H117" s="61">
        <f t="shared" si="19"/>
        <v>4</v>
      </c>
      <c r="I117" s="61" t="str">
        <f>VLOOKUP(H117,'Lookup Values'!$C$2:$D$13,2,FALSE)</f>
        <v>APR</v>
      </c>
      <c r="J117" s="61">
        <f t="shared" si="20"/>
        <v>30</v>
      </c>
      <c r="K117" s="61">
        <f t="shared" si="21"/>
        <v>2</v>
      </c>
      <c r="L117" s="61" t="str">
        <f>VLOOKUP(K117,'Lookup Values'!$F$2:$G$8,2,FALSE)</f>
        <v>Monday</v>
      </c>
      <c r="M117" s="3">
        <v>41038</v>
      </c>
      <c r="N117" s="63">
        <f t="shared" si="14"/>
        <v>9</v>
      </c>
      <c r="O117" s="8">
        <v>0.56127433662677551</v>
      </c>
      <c r="P117" t="s">
        <v>18</v>
      </c>
      <c r="Q117" t="s">
        <v>31</v>
      </c>
      <c r="R117" t="str">
        <f t="shared" si="22"/>
        <v>Food: Groceries</v>
      </c>
      <c r="S117" t="s">
        <v>30</v>
      </c>
      <c r="T117" t="s">
        <v>29</v>
      </c>
      <c r="U117" s="1">
        <v>81</v>
      </c>
      <c r="V117" s="1" t="str">
        <f t="shared" si="23"/>
        <v>Food: $81.00</v>
      </c>
      <c r="W117" s="1">
        <f>IF(U117="","",ROUND(U117*'Lookup Values'!$A$2,2))</f>
        <v>7.19</v>
      </c>
      <c r="X117" s="9" t="str">
        <f t="shared" si="24"/>
        <v>Expense</v>
      </c>
      <c r="Y117" s="2" t="s">
        <v>180</v>
      </c>
      <c r="Z117" s="3">
        <f t="shared" si="25"/>
        <v>41029</v>
      </c>
      <c r="AA117" s="67" t="str">
        <f t="shared" si="26"/>
        <v>NO</v>
      </c>
      <c r="AB117" s="2" t="str">
        <f t="shared" si="27"/>
        <v>NO</v>
      </c>
      <c r="AC117" t="str">
        <f>IF(AND(AND(G117&gt;=2007,G117&lt;=2009),OR(S117&lt;&gt;"MTA",S117&lt;&gt;"Fandango"),OR(P117="Food",P117="Shopping",P117="Entertainment")),"Awesome Transaction",IF(AND(G117&lt;=2010,Q117&lt;&gt;"Alcohol"),"Late Transaction",IF(G117=2006,"Early Transaction","CRAP Transaction")))</f>
        <v>CRAP Transaction</v>
      </c>
    </row>
    <row r="118" spans="1:29" x14ac:dyDescent="0.25">
      <c r="A118" s="2">
        <v>117</v>
      </c>
      <c r="B118" s="3" t="str">
        <f>TEXT(C118,"yymmdd") &amp; "-" &amp; UPPER(LEFT(P118,2)) &amp; "-" &amp; UPPER(LEFT(S118,3))</f>
        <v>081115-EN-MOE</v>
      </c>
      <c r="C118" s="3">
        <v>39767</v>
      </c>
      <c r="D118" s="3">
        <f t="shared" si="15"/>
        <v>39780</v>
      </c>
      <c r="E118" s="3">
        <f t="shared" si="16"/>
        <v>39828</v>
      </c>
      <c r="F118" s="3">
        <f t="shared" si="17"/>
        <v>39782</v>
      </c>
      <c r="G118" s="61">
        <f t="shared" si="18"/>
        <v>2008</v>
      </c>
      <c r="H118" s="61">
        <f t="shared" si="19"/>
        <v>11</v>
      </c>
      <c r="I118" s="61" t="str">
        <f>VLOOKUP(H118,'Lookup Values'!$C$2:$D$13,2,FALSE)</f>
        <v>NOV</v>
      </c>
      <c r="J118" s="61">
        <f t="shared" si="20"/>
        <v>15</v>
      </c>
      <c r="K118" s="61">
        <f t="shared" si="21"/>
        <v>7</v>
      </c>
      <c r="L118" s="61" t="str">
        <f>VLOOKUP(K118,'Lookup Values'!$F$2:$G$8,2,FALSE)</f>
        <v>Saturday</v>
      </c>
      <c r="M118" s="3">
        <v>39773</v>
      </c>
      <c r="N118" s="63">
        <f t="shared" si="14"/>
        <v>6</v>
      </c>
      <c r="O118" s="8">
        <v>0.68163493744137305</v>
      </c>
      <c r="P118" t="s">
        <v>14</v>
      </c>
      <c r="Q118" t="s">
        <v>15</v>
      </c>
      <c r="R118" t="str">
        <f t="shared" si="22"/>
        <v>Entertainment: Alcohol</v>
      </c>
      <c r="S118" t="s">
        <v>13</v>
      </c>
      <c r="T118" t="s">
        <v>26</v>
      </c>
      <c r="U118" s="1">
        <v>484</v>
      </c>
      <c r="V118" s="1" t="str">
        <f t="shared" si="23"/>
        <v>Entertainment: $484.00</v>
      </c>
      <c r="W118" s="1">
        <f>IF(U118="","",ROUND(U118*'Lookup Values'!$A$2,2))</f>
        <v>42.96</v>
      </c>
      <c r="X118" s="9" t="str">
        <f t="shared" si="24"/>
        <v>Expense</v>
      </c>
      <c r="Y118" s="2" t="s">
        <v>181</v>
      </c>
      <c r="Z118" s="3">
        <f t="shared" si="25"/>
        <v>39767</v>
      </c>
      <c r="AA118" s="67" t="str">
        <f t="shared" si="26"/>
        <v>NO</v>
      </c>
      <c r="AB118" s="2" t="str">
        <f t="shared" si="27"/>
        <v>NO</v>
      </c>
      <c r="AC118" t="str">
        <f>IF(AND(AND(G118&gt;=2007,G118&lt;=2009),OR(S118&lt;&gt;"MTA",S118&lt;&gt;"Fandango"),OR(P118="Food",P118="Shopping",P118="Entertainment")),"Awesome Transaction",IF(AND(G118&lt;=2010,Q118&lt;&gt;"Alcohol"),"Late Transaction",IF(G118=2006,"Early Transaction","CRAP Transaction")))</f>
        <v>Awesome Transaction</v>
      </c>
    </row>
    <row r="119" spans="1:29" x14ac:dyDescent="0.25">
      <c r="A119" s="2">
        <v>118</v>
      </c>
      <c r="B119" s="3" t="str">
        <f>TEXT(C119,"yymmdd") &amp; "-" &amp; UPPER(LEFT(P119,2)) &amp; "-" &amp; UPPER(LEFT(S119,3))</f>
        <v>070413-BI-CON</v>
      </c>
      <c r="C119" s="3">
        <v>39185</v>
      </c>
      <c r="D119" s="3">
        <f t="shared" si="15"/>
        <v>39199</v>
      </c>
      <c r="E119" s="3">
        <f t="shared" si="16"/>
        <v>39246</v>
      </c>
      <c r="F119" s="3">
        <f t="shared" si="17"/>
        <v>39202</v>
      </c>
      <c r="G119" s="61">
        <f t="shared" si="18"/>
        <v>2007</v>
      </c>
      <c r="H119" s="61">
        <f t="shared" si="19"/>
        <v>4</v>
      </c>
      <c r="I119" s="61" t="str">
        <f>VLOOKUP(H119,'Lookup Values'!$C$2:$D$13,2,FALSE)</f>
        <v>APR</v>
      </c>
      <c r="J119" s="61">
        <f t="shared" si="20"/>
        <v>13</v>
      </c>
      <c r="K119" s="61">
        <f t="shared" si="21"/>
        <v>6</v>
      </c>
      <c r="L119" s="61" t="str">
        <f>VLOOKUP(K119,'Lookup Values'!$F$2:$G$8,2,FALSE)</f>
        <v>Friday</v>
      </c>
      <c r="M119" s="3">
        <v>39191</v>
      </c>
      <c r="N119" s="63">
        <f t="shared" si="14"/>
        <v>6</v>
      </c>
      <c r="O119" s="8">
        <v>0.15695401651246565</v>
      </c>
      <c r="P119" t="s">
        <v>48</v>
      </c>
      <c r="Q119" t="s">
        <v>49</v>
      </c>
      <c r="R119" t="str">
        <f t="shared" si="22"/>
        <v>Bills: Utilities</v>
      </c>
      <c r="S119" t="s">
        <v>47</v>
      </c>
      <c r="T119" t="s">
        <v>29</v>
      </c>
      <c r="U119" s="1">
        <v>387</v>
      </c>
      <c r="V119" s="1" t="str">
        <f t="shared" si="23"/>
        <v>Bills: $387.00</v>
      </c>
      <c r="W119" s="1">
        <f>IF(U119="","",ROUND(U119*'Lookup Values'!$A$2,2))</f>
        <v>34.35</v>
      </c>
      <c r="X119" s="9" t="str">
        <f t="shared" si="24"/>
        <v>Expense</v>
      </c>
      <c r="Y119" s="2" t="s">
        <v>182</v>
      </c>
      <c r="Z119" s="3">
        <f t="shared" si="25"/>
        <v>39185</v>
      </c>
      <c r="AA119" s="67" t="str">
        <f t="shared" si="26"/>
        <v>NO</v>
      </c>
      <c r="AB119" s="2" t="str">
        <f t="shared" si="27"/>
        <v>NO</v>
      </c>
      <c r="AC119" t="str">
        <f>IF(AND(AND(G119&gt;=2007,G119&lt;=2009),OR(S119&lt;&gt;"MTA",S119&lt;&gt;"Fandango"),OR(P119="Food",P119="Shopping",P119="Entertainment")),"Awesome Transaction",IF(AND(G119&lt;=2010,Q119&lt;&gt;"Alcohol"),"Late Transaction",IF(G119=2006,"Early Transaction","CRAP Transaction")))</f>
        <v>Late Transaction</v>
      </c>
    </row>
    <row r="120" spans="1:29" x14ac:dyDescent="0.25">
      <c r="A120" s="2">
        <v>119</v>
      </c>
      <c r="B120" s="3" t="str">
        <f>TEXT(C120,"yymmdd") &amp; "-" &amp; UPPER(LEFT(P120,2)) &amp; "-" &amp; UPPER(LEFT(S120,3))</f>
        <v>090516-HE-FRE</v>
      </c>
      <c r="C120" s="3">
        <v>39949</v>
      </c>
      <c r="D120" s="3">
        <f t="shared" si="15"/>
        <v>39962</v>
      </c>
      <c r="E120" s="3">
        <f t="shared" si="16"/>
        <v>40010</v>
      </c>
      <c r="F120" s="3">
        <f t="shared" si="17"/>
        <v>39964</v>
      </c>
      <c r="G120" s="61">
        <f t="shared" si="18"/>
        <v>2009</v>
      </c>
      <c r="H120" s="61">
        <f t="shared" si="19"/>
        <v>5</v>
      </c>
      <c r="I120" s="61" t="str">
        <f>VLOOKUP(H120,'Lookup Values'!$C$2:$D$13,2,FALSE)</f>
        <v>MAY</v>
      </c>
      <c r="J120" s="61">
        <f t="shared" si="20"/>
        <v>16</v>
      </c>
      <c r="K120" s="61">
        <f t="shared" si="21"/>
        <v>7</v>
      </c>
      <c r="L120" s="61" t="str">
        <f>VLOOKUP(K120,'Lookup Values'!$F$2:$G$8,2,FALSE)</f>
        <v>Saturday</v>
      </c>
      <c r="M120" s="3">
        <v>39958</v>
      </c>
      <c r="N120" s="63">
        <f t="shared" si="14"/>
        <v>9</v>
      </c>
      <c r="O120" s="8">
        <v>0.84872873829309048</v>
      </c>
      <c r="P120" t="s">
        <v>45</v>
      </c>
      <c r="Q120" t="s">
        <v>46</v>
      </c>
      <c r="R120" t="str">
        <f t="shared" si="22"/>
        <v>Health: Insurance Premium</v>
      </c>
      <c r="S120" t="s">
        <v>44</v>
      </c>
      <c r="T120" t="s">
        <v>16</v>
      </c>
      <c r="U120" s="1">
        <v>488</v>
      </c>
      <c r="V120" s="1" t="str">
        <f t="shared" si="23"/>
        <v>Health: $488.00</v>
      </c>
      <c r="W120" s="1">
        <f>IF(U120="","",ROUND(U120*'Lookup Values'!$A$2,2))</f>
        <v>43.31</v>
      </c>
      <c r="X120" s="9" t="str">
        <f t="shared" si="24"/>
        <v>Expense</v>
      </c>
      <c r="Y120" s="2" t="s">
        <v>183</v>
      </c>
      <c r="Z120" s="3">
        <f t="shared" si="25"/>
        <v>39949</v>
      </c>
      <c r="AA120" s="67" t="str">
        <f t="shared" si="26"/>
        <v>NO</v>
      </c>
      <c r="AB120" s="2" t="str">
        <f t="shared" si="27"/>
        <v>NO</v>
      </c>
      <c r="AC120" t="str">
        <f>IF(AND(AND(G120&gt;=2007,G120&lt;=2009),OR(S120&lt;&gt;"MTA",S120&lt;&gt;"Fandango"),OR(P120="Food",P120="Shopping",P120="Entertainment")),"Awesome Transaction",IF(AND(G120&lt;=2010,Q120&lt;&gt;"Alcohol"),"Late Transaction",IF(G120=2006,"Early Transaction","CRAP Transaction")))</f>
        <v>Late Transaction</v>
      </c>
    </row>
    <row r="121" spans="1:29" x14ac:dyDescent="0.25">
      <c r="A121" s="2">
        <v>120</v>
      </c>
      <c r="B121" s="3" t="str">
        <f>TEXT(C121,"yymmdd") &amp; "-" &amp; UPPER(LEFT(P121,2)) &amp; "-" &amp; UPPER(LEFT(S121,3))</f>
        <v>120131-TR-MTA</v>
      </c>
      <c r="C121" s="3">
        <v>40939</v>
      </c>
      <c r="D121" s="3">
        <f t="shared" si="15"/>
        <v>40953</v>
      </c>
      <c r="E121" s="3">
        <f t="shared" si="16"/>
        <v>40999</v>
      </c>
      <c r="F121" s="3">
        <f t="shared" si="17"/>
        <v>40939</v>
      </c>
      <c r="G121" s="61">
        <f t="shared" si="18"/>
        <v>2012</v>
      </c>
      <c r="H121" s="61">
        <f t="shared" si="19"/>
        <v>1</v>
      </c>
      <c r="I121" s="61" t="str">
        <f>VLOOKUP(H121,'Lookup Values'!$C$2:$D$13,2,FALSE)</f>
        <v>JAN</v>
      </c>
      <c r="J121" s="61">
        <f t="shared" si="20"/>
        <v>31</v>
      </c>
      <c r="K121" s="61">
        <f t="shared" si="21"/>
        <v>3</v>
      </c>
      <c r="L121" s="61" t="str">
        <f>VLOOKUP(K121,'Lookup Values'!$F$2:$G$8,2,FALSE)</f>
        <v>Tuesday</v>
      </c>
      <c r="M121" s="3">
        <v>40949</v>
      </c>
      <c r="N121" s="63">
        <f t="shared" si="14"/>
        <v>10</v>
      </c>
      <c r="O121" s="8">
        <v>0.75562680961072159</v>
      </c>
      <c r="P121" t="s">
        <v>33</v>
      </c>
      <c r="Q121" t="s">
        <v>34</v>
      </c>
      <c r="R121" t="str">
        <f t="shared" si="22"/>
        <v>Transportation: Subway</v>
      </c>
      <c r="S121" t="s">
        <v>32</v>
      </c>
      <c r="T121" t="s">
        <v>29</v>
      </c>
      <c r="U121" s="1">
        <v>58</v>
      </c>
      <c r="V121" s="1" t="str">
        <f t="shared" si="23"/>
        <v>Transportation: $58.00</v>
      </c>
      <c r="W121" s="1">
        <f>IF(U121="","",ROUND(U121*'Lookup Values'!$A$2,2))</f>
        <v>5.15</v>
      </c>
      <c r="X121" s="9" t="str">
        <f t="shared" si="24"/>
        <v>Expense</v>
      </c>
      <c r="Y121" s="2" t="s">
        <v>184</v>
      </c>
      <c r="Z121" s="3">
        <f t="shared" si="25"/>
        <v>40939</v>
      </c>
      <c r="AA121" s="67" t="str">
        <f t="shared" si="26"/>
        <v>YES</v>
      </c>
      <c r="AB121" s="2" t="str">
        <f t="shared" si="27"/>
        <v>NO</v>
      </c>
      <c r="AC121" t="str">
        <f>IF(AND(AND(G121&gt;=2007,G121&lt;=2009),OR(S121&lt;&gt;"MTA",S121&lt;&gt;"Fandango"),OR(P121="Food",P121="Shopping",P121="Entertainment")),"Awesome Transaction",IF(AND(G121&lt;=2010,Q121&lt;&gt;"Alcohol"),"Late Transaction",IF(G121=2006,"Early Transaction","CRAP Transaction")))</f>
        <v>CRAP Transaction</v>
      </c>
    </row>
    <row r="122" spans="1:29" x14ac:dyDescent="0.25">
      <c r="A122" s="2">
        <v>121</v>
      </c>
      <c r="B122" s="3" t="str">
        <f>TEXT(C122,"yymmdd") &amp; "-" &amp; UPPER(LEFT(P122,2)) &amp; "-" &amp; UPPER(LEFT(S122,3))</f>
        <v>090209-HE-FRE</v>
      </c>
      <c r="C122" s="3">
        <v>39853</v>
      </c>
      <c r="D122" s="3">
        <f t="shared" si="15"/>
        <v>39867</v>
      </c>
      <c r="E122" s="3">
        <f t="shared" si="16"/>
        <v>39912</v>
      </c>
      <c r="F122" s="3">
        <f t="shared" si="17"/>
        <v>39872</v>
      </c>
      <c r="G122" s="61">
        <f t="shared" si="18"/>
        <v>2009</v>
      </c>
      <c r="H122" s="61">
        <f t="shared" si="19"/>
        <v>2</v>
      </c>
      <c r="I122" s="61" t="str">
        <f>VLOOKUP(H122,'Lookup Values'!$C$2:$D$13,2,FALSE)</f>
        <v>FEB</v>
      </c>
      <c r="J122" s="61">
        <f t="shared" si="20"/>
        <v>9</v>
      </c>
      <c r="K122" s="61">
        <f t="shared" si="21"/>
        <v>2</v>
      </c>
      <c r="L122" s="61" t="str">
        <f>VLOOKUP(K122,'Lookup Values'!$F$2:$G$8,2,FALSE)</f>
        <v>Monday</v>
      </c>
      <c r="M122" s="3">
        <v>39860</v>
      </c>
      <c r="N122" s="63">
        <f t="shared" si="14"/>
        <v>7</v>
      </c>
      <c r="O122" s="8">
        <v>2.5654590445679748E-2</v>
      </c>
      <c r="P122" t="s">
        <v>45</v>
      </c>
      <c r="Q122" t="s">
        <v>46</v>
      </c>
      <c r="R122" t="str">
        <f t="shared" si="22"/>
        <v>Health: Insurance Premium</v>
      </c>
      <c r="S122" t="s">
        <v>44</v>
      </c>
      <c r="T122" t="s">
        <v>16</v>
      </c>
      <c r="U122" s="1">
        <v>373</v>
      </c>
      <c r="V122" s="1" t="str">
        <f t="shared" si="23"/>
        <v>Health: $373.00</v>
      </c>
      <c r="W122" s="1">
        <f>IF(U122="","",ROUND(U122*'Lookup Values'!$A$2,2))</f>
        <v>33.1</v>
      </c>
      <c r="X122" s="9" t="str">
        <f t="shared" si="24"/>
        <v>Expense</v>
      </c>
      <c r="Y122" s="2" t="s">
        <v>185</v>
      </c>
      <c r="Z122" s="3">
        <f t="shared" si="25"/>
        <v>39853</v>
      </c>
      <c r="AA122" s="67" t="str">
        <f t="shared" si="26"/>
        <v>NO</v>
      </c>
      <c r="AB122" s="2" t="str">
        <f t="shared" si="27"/>
        <v>NO</v>
      </c>
      <c r="AC122" t="str">
        <f>IF(AND(AND(G122&gt;=2007,G122&lt;=2009),OR(S122&lt;&gt;"MTA",S122&lt;&gt;"Fandango"),OR(P122="Food",P122="Shopping",P122="Entertainment")),"Awesome Transaction",IF(AND(G122&lt;=2010,Q122&lt;&gt;"Alcohol"),"Late Transaction",IF(G122=2006,"Early Transaction","CRAP Transaction")))</f>
        <v>Late Transaction</v>
      </c>
    </row>
    <row r="123" spans="1:29" x14ac:dyDescent="0.25">
      <c r="A123" s="2">
        <v>122</v>
      </c>
      <c r="B123" s="3" t="str">
        <f>TEXT(C123,"yymmdd") &amp; "-" &amp; UPPER(LEFT(P123,2)) &amp; "-" &amp; UPPER(LEFT(S123,3))</f>
        <v>071101-IN-EZE</v>
      </c>
      <c r="C123" s="3">
        <v>39387</v>
      </c>
      <c r="D123" s="3">
        <f t="shared" si="15"/>
        <v>39401</v>
      </c>
      <c r="E123" s="3">
        <f t="shared" si="16"/>
        <v>39448</v>
      </c>
      <c r="F123" s="3">
        <f t="shared" si="17"/>
        <v>39416</v>
      </c>
      <c r="G123" s="61">
        <f t="shared" si="18"/>
        <v>2007</v>
      </c>
      <c r="H123" s="61">
        <f t="shared" si="19"/>
        <v>11</v>
      </c>
      <c r="I123" s="61" t="str">
        <f>VLOOKUP(H123,'Lookup Values'!$C$2:$D$13,2,FALSE)</f>
        <v>NOV</v>
      </c>
      <c r="J123" s="61">
        <f t="shared" si="20"/>
        <v>1</v>
      </c>
      <c r="K123" s="61">
        <f t="shared" si="21"/>
        <v>5</v>
      </c>
      <c r="L123" s="61" t="str">
        <f>VLOOKUP(K123,'Lookup Values'!$F$2:$G$8,2,FALSE)</f>
        <v>Thursday</v>
      </c>
      <c r="M123" s="3">
        <v>39391</v>
      </c>
      <c r="N123" s="63">
        <f t="shared" si="14"/>
        <v>4</v>
      </c>
      <c r="O123" s="8">
        <v>0.70590552547308594</v>
      </c>
      <c r="P123" t="s">
        <v>61</v>
      </c>
      <c r="Q123" t="s">
        <v>62</v>
      </c>
      <c r="R123" t="str">
        <f t="shared" si="22"/>
        <v>Income: Salary</v>
      </c>
      <c r="S123" t="s">
        <v>65</v>
      </c>
      <c r="T123" t="s">
        <v>29</v>
      </c>
      <c r="U123" s="1">
        <v>499</v>
      </c>
      <c r="V123" s="1" t="str">
        <f t="shared" si="23"/>
        <v>Income: $499.00</v>
      </c>
      <c r="W123" s="1">
        <f>IF(U123="","",ROUND(U123*'Lookup Values'!$A$2,2))</f>
        <v>44.29</v>
      </c>
      <c r="X123" s="9" t="str">
        <f t="shared" si="24"/>
        <v>Income</v>
      </c>
      <c r="Y123" s="2" t="s">
        <v>186</v>
      </c>
      <c r="Z123" s="3">
        <f t="shared" si="25"/>
        <v>39387</v>
      </c>
      <c r="AA123" s="67" t="str">
        <f t="shared" si="26"/>
        <v>NO</v>
      </c>
      <c r="AB123" s="2" t="str">
        <f t="shared" si="27"/>
        <v>NO</v>
      </c>
      <c r="AC123" t="str">
        <f>IF(AND(AND(G123&gt;=2007,G123&lt;=2009),OR(S123&lt;&gt;"MTA",S123&lt;&gt;"Fandango"),OR(P123="Food",P123="Shopping",P123="Entertainment")),"Awesome Transaction",IF(AND(G123&lt;=2010,Q123&lt;&gt;"Alcohol"),"Late Transaction",IF(G123=2006,"Early Transaction","CRAP Transaction")))</f>
        <v>Late Transaction</v>
      </c>
    </row>
    <row r="124" spans="1:29" x14ac:dyDescent="0.25">
      <c r="A124" s="2">
        <v>123</v>
      </c>
      <c r="B124" s="3" t="str">
        <f>TEXT(C124,"yymmdd") &amp; "-" &amp; UPPER(LEFT(P124,2)) &amp; "-" &amp; UPPER(LEFT(S124,3))</f>
        <v>090201-IN-LEG</v>
      </c>
      <c r="C124" s="3">
        <v>39845</v>
      </c>
      <c r="D124" s="3">
        <f t="shared" si="15"/>
        <v>39857</v>
      </c>
      <c r="E124" s="3">
        <f t="shared" si="16"/>
        <v>39904</v>
      </c>
      <c r="F124" s="3">
        <f t="shared" si="17"/>
        <v>39872</v>
      </c>
      <c r="G124" s="61">
        <f t="shared" si="18"/>
        <v>2009</v>
      </c>
      <c r="H124" s="61">
        <f t="shared" si="19"/>
        <v>2</v>
      </c>
      <c r="I124" s="61" t="str">
        <f>VLOOKUP(H124,'Lookup Values'!$C$2:$D$13,2,FALSE)</f>
        <v>FEB</v>
      </c>
      <c r="J124" s="61">
        <f t="shared" si="20"/>
        <v>1</v>
      </c>
      <c r="K124" s="61">
        <f t="shared" si="21"/>
        <v>1</v>
      </c>
      <c r="L124" s="61" t="str">
        <f>VLOOKUP(K124,'Lookup Values'!$F$2:$G$8,2,FALSE)</f>
        <v>Sunday</v>
      </c>
      <c r="M124" s="3">
        <v>39849</v>
      </c>
      <c r="N124" s="63">
        <f t="shared" si="14"/>
        <v>4</v>
      </c>
      <c r="O124" s="8">
        <v>0.79627329745630215</v>
      </c>
      <c r="P124" t="s">
        <v>61</v>
      </c>
      <c r="Q124" t="s">
        <v>63</v>
      </c>
      <c r="R124" t="str">
        <f t="shared" si="22"/>
        <v>Income: Freelance Project</v>
      </c>
      <c r="S124" t="s">
        <v>66</v>
      </c>
      <c r="T124" t="s">
        <v>16</v>
      </c>
      <c r="U124" s="1">
        <v>407</v>
      </c>
      <c r="V124" s="1" t="str">
        <f t="shared" si="23"/>
        <v>Income: $407.00</v>
      </c>
      <c r="W124" s="1">
        <f>IF(U124="","",ROUND(U124*'Lookup Values'!$A$2,2))</f>
        <v>36.119999999999997</v>
      </c>
      <c r="X124" s="9" t="str">
        <f t="shared" si="24"/>
        <v>Income</v>
      </c>
      <c r="Y124" s="2" t="s">
        <v>187</v>
      </c>
      <c r="Z124" s="3">
        <f t="shared" si="25"/>
        <v>39845</v>
      </c>
      <c r="AA124" s="67" t="str">
        <f t="shared" si="26"/>
        <v>NO</v>
      </c>
      <c r="AB124" s="2" t="str">
        <f t="shared" si="27"/>
        <v>NO</v>
      </c>
      <c r="AC124" t="str">
        <f>IF(AND(AND(G124&gt;=2007,G124&lt;=2009),OR(S124&lt;&gt;"MTA",S124&lt;&gt;"Fandango"),OR(P124="Food",P124="Shopping",P124="Entertainment")),"Awesome Transaction",IF(AND(G124&lt;=2010,Q124&lt;&gt;"Alcohol"),"Late Transaction",IF(G124=2006,"Early Transaction","CRAP Transaction")))</f>
        <v>Late Transaction</v>
      </c>
    </row>
    <row r="125" spans="1:29" x14ac:dyDescent="0.25">
      <c r="A125" s="2">
        <v>124</v>
      </c>
      <c r="B125" s="3" t="str">
        <f>TEXT(C125,"yymmdd") &amp; "-" &amp; UPPER(LEFT(P125,2)) &amp; "-" &amp; UPPER(LEFT(S125,3))</f>
        <v>080421-FO-CIT</v>
      </c>
      <c r="C125" s="3">
        <v>39559</v>
      </c>
      <c r="D125" s="3">
        <f t="shared" si="15"/>
        <v>39573</v>
      </c>
      <c r="E125" s="3">
        <f t="shared" si="16"/>
        <v>39620</v>
      </c>
      <c r="F125" s="3">
        <f t="shared" si="17"/>
        <v>39568</v>
      </c>
      <c r="G125" s="61">
        <f t="shared" si="18"/>
        <v>2008</v>
      </c>
      <c r="H125" s="61">
        <f t="shared" si="19"/>
        <v>4</v>
      </c>
      <c r="I125" s="61" t="str">
        <f>VLOOKUP(H125,'Lookup Values'!$C$2:$D$13,2,FALSE)</f>
        <v>APR</v>
      </c>
      <c r="J125" s="61">
        <f t="shared" si="20"/>
        <v>21</v>
      </c>
      <c r="K125" s="61">
        <f t="shared" si="21"/>
        <v>2</v>
      </c>
      <c r="L125" s="61" t="str">
        <f>VLOOKUP(K125,'Lookup Values'!$F$2:$G$8,2,FALSE)</f>
        <v>Monday</v>
      </c>
      <c r="M125" s="3">
        <v>39564</v>
      </c>
      <c r="N125" s="63">
        <f t="shared" si="14"/>
        <v>5</v>
      </c>
      <c r="O125" s="8">
        <v>0.31596184714235231</v>
      </c>
      <c r="P125" t="s">
        <v>18</v>
      </c>
      <c r="Q125" t="s">
        <v>43</v>
      </c>
      <c r="R125" t="str">
        <f t="shared" si="22"/>
        <v>Food: Coffee</v>
      </c>
      <c r="S125" t="s">
        <v>42</v>
      </c>
      <c r="T125" t="s">
        <v>16</v>
      </c>
      <c r="U125" s="1">
        <v>29</v>
      </c>
      <c r="V125" s="1" t="str">
        <f t="shared" si="23"/>
        <v>Food: $29.00</v>
      </c>
      <c r="W125" s="1">
        <f>IF(U125="","",ROUND(U125*'Lookup Values'!$A$2,2))</f>
        <v>2.57</v>
      </c>
      <c r="X125" s="9" t="str">
        <f t="shared" si="24"/>
        <v>Expense</v>
      </c>
      <c r="Y125" s="2" t="s">
        <v>188</v>
      </c>
      <c r="Z125" s="3">
        <f t="shared" si="25"/>
        <v>39559</v>
      </c>
      <c r="AA125" s="67" t="str">
        <f t="shared" si="26"/>
        <v>NO</v>
      </c>
      <c r="AB125" s="2" t="str">
        <f t="shared" si="27"/>
        <v>NO</v>
      </c>
      <c r="AC125" t="str">
        <f>IF(AND(AND(G125&gt;=2007,G125&lt;=2009),OR(S125&lt;&gt;"MTA",S125&lt;&gt;"Fandango"),OR(P125="Food",P125="Shopping",P125="Entertainment")),"Awesome Transaction",IF(AND(G125&lt;=2010,Q125&lt;&gt;"Alcohol"),"Late Transaction",IF(G125=2006,"Early Transaction","CRAP Transaction")))</f>
        <v>Awesome Transaction</v>
      </c>
    </row>
    <row r="126" spans="1:29" x14ac:dyDescent="0.25">
      <c r="A126" s="2">
        <v>125</v>
      </c>
      <c r="B126" s="3" t="str">
        <f>TEXT(C126,"yymmdd") &amp; "-" &amp; UPPER(LEFT(P126,2)) &amp; "-" &amp; UPPER(LEFT(S126,3))</f>
        <v>110220-EN-MOE</v>
      </c>
      <c r="C126" s="3">
        <v>40594</v>
      </c>
      <c r="D126" s="3">
        <f t="shared" si="15"/>
        <v>40606</v>
      </c>
      <c r="E126" s="3">
        <f t="shared" si="16"/>
        <v>40653</v>
      </c>
      <c r="F126" s="3">
        <f t="shared" si="17"/>
        <v>40602</v>
      </c>
      <c r="G126" s="61">
        <f t="shared" si="18"/>
        <v>2011</v>
      </c>
      <c r="H126" s="61">
        <f t="shared" si="19"/>
        <v>2</v>
      </c>
      <c r="I126" s="61" t="str">
        <f>VLOOKUP(H126,'Lookup Values'!$C$2:$D$13,2,FALSE)</f>
        <v>FEB</v>
      </c>
      <c r="J126" s="61">
        <f t="shared" si="20"/>
        <v>20</v>
      </c>
      <c r="K126" s="61">
        <f t="shared" si="21"/>
        <v>1</v>
      </c>
      <c r="L126" s="61" t="str">
        <f>VLOOKUP(K126,'Lookup Values'!$F$2:$G$8,2,FALSE)</f>
        <v>Sunday</v>
      </c>
      <c r="M126" s="3">
        <v>40603</v>
      </c>
      <c r="N126" s="63">
        <f t="shared" si="14"/>
        <v>9</v>
      </c>
      <c r="O126" s="8">
        <v>0.18402967573221385</v>
      </c>
      <c r="P126" t="s">
        <v>14</v>
      </c>
      <c r="Q126" t="s">
        <v>15</v>
      </c>
      <c r="R126" t="str">
        <f t="shared" si="22"/>
        <v>Entertainment: Alcohol</v>
      </c>
      <c r="S126" t="s">
        <v>13</v>
      </c>
      <c r="T126" t="s">
        <v>29</v>
      </c>
      <c r="U126" s="1">
        <v>331</v>
      </c>
      <c r="V126" s="1" t="str">
        <f t="shared" si="23"/>
        <v>Entertainment: $331.00</v>
      </c>
      <c r="W126" s="1">
        <f>IF(U126="","",ROUND(U126*'Lookup Values'!$A$2,2))</f>
        <v>29.38</v>
      </c>
      <c r="X126" s="9" t="str">
        <f t="shared" si="24"/>
        <v>Expense</v>
      </c>
      <c r="Y126" s="2" t="s">
        <v>189</v>
      </c>
      <c r="Z126" s="3">
        <f t="shared" si="25"/>
        <v>40594</v>
      </c>
      <c r="AA126" s="67" t="str">
        <f t="shared" si="26"/>
        <v>NO</v>
      </c>
      <c r="AB126" s="2" t="str">
        <f t="shared" si="27"/>
        <v>NO</v>
      </c>
      <c r="AC126" t="str">
        <f>IF(AND(AND(G126&gt;=2007,G126&lt;=2009),OR(S126&lt;&gt;"MTA",S126&lt;&gt;"Fandango"),OR(P126="Food",P126="Shopping",P126="Entertainment")),"Awesome Transaction",IF(AND(G126&lt;=2010,Q126&lt;&gt;"Alcohol"),"Late Transaction",IF(G126=2006,"Early Transaction","CRAP Transaction")))</f>
        <v>CRAP Transaction</v>
      </c>
    </row>
    <row r="127" spans="1:29" x14ac:dyDescent="0.25">
      <c r="A127" s="2">
        <v>126</v>
      </c>
      <c r="B127" s="3" t="str">
        <f>TEXT(C127,"yymmdd") &amp; "-" &amp; UPPER(LEFT(P127,2)) &amp; "-" &amp; UPPER(LEFT(S127,3))</f>
        <v>080303-ED-SKI</v>
      </c>
      <c r="C127" s="3">
        <v>39510</v>
      </c>
      <c r="D127" s="3">
        <f t="shared" si="15"/>
        <v>39524</v>
      </c>
      <c r="E127" s="3">
        <f t="shared" si="16"/>
        <v>39571</v>
      </c>
      <c r="F127" s="3">
        <f t="shared" si="17"/>
        <v>39538</v>
      </c>
      <c r="G127" s="61">
        <f t="shared" si="18"/>
        <v>2008</v>
      </c>
      <c r="H127" s="61">
        <f t="shared" si="19"/>
        <v>3</v>
      </c>
      <c r="I127" s="61" t="str">
        <f>VLOOKUP(H127,'Lookup Values'!$C$2:$D$13,2,FALSE)</f>
        <v>MAR</v>
      </c>
      <c r="J127" s="61">
        <f t="shared" si="20"/>
        <v>3</v>
      </c>
      <c r="K127" s="61">
        <f t="shared" si="21"/>
        <v>2</v>
      </c>
      <c r="L127" s="61" t="str">
        <f>VLOOKUP(K127,'Lookup Values'!$F$2:$G$8,2,FALSE)</f>
        <v>Monday</v>
      </c>
      <c r="M127" s="3">
        <v>39518</v>
      </c>
      <c r="N127" s="63">
        <f t="shared" si="14"/>
        <v>8</v>
      </c>
      <c r="O127" s="8">
        <v>0.90296894356357749</v>
      </c>
      <c r="P127" t="s">
        <v>24</v>
      </c>
      <c r="Q127" t="s">
        <v>36</v>
      </c>
      <c r="R127" t="str">
        <f t="shared" si="22"/>
        <v>Education: Professional Development</v>
      </c>
      <c r="S127" t="s">
        <v>35</v>
      </c>
      <c r="T127" t="s">
        <v>29</v>
      </c>
      <c r="U127" s="1">
        <v>466</v>
      </c>
      <c r="V127" s="1" t="str">
        <f t="shared" si="23"/>
        <v>Education: $466.00</v>
      </c>
      <c r="W127" s="1">
        <f>IF(U127="","",ROUND(U127*'Lookup Values'!$A$2,2))</f>
        <v>41.36</v>
      </c>
      <c r="X127" s="9" t="str">
        <f t="shared" si="24"/>
        <v>Expense</v>
      </c>
      <c r="Y127" s="2" t="s">
        <v>190</v>
      </c>
      <c r="Z127" s="3">
        <f t="shared" si="25"/>
        <v>39510</v>
      </c>
      <c r="AA127" s="67" t="str">
        <f t="shared" si="26"/>
        <v>YES</v>
      </c>
      <c r="AB127" s="2" t="str">
        <f t="shared" si="27"/>
        <v>YES</v>
      </c>
      <c r="AC127" t="str">
        <f>IF(AND(AND(G127&gt;=2007,G127&lt;=2009),OR(S127&lt;&gt;"MTA",S127&lt;&gt;"Fandango"),OR(P127="Food",P127="Shopping",P127="Entertainment")),"Awesome Transaction",IF(AND(G127&lt;=2010,Q127&lt;&gt;"Alcohol"),"Late Transaction",IF(G127=2006,"Early Transaction","CRAP Transaction")))</f>
        <v>Late Transaction</v>
      </c>
    </row>
    <row r="128" spans="1:29" x14ac:dyDescent="0.25">
      <c r="A128" s="2">
        <v>127</v>
      </c>
      <c r="B128" s="3" t="str">
        <f>TEXT(C128,"yymmdd") &amp; "-" &amp; UPPER(LEFT(P128,2)) &amp; "-" &amp; UPPER(LEFT(S128,3))</f>
        <v>080824-ED-SKI</v>
      </c>
      <c r="C128" s="3">
        <v>39684</v>
      </c>
      <c r="D128" s="3">
        <f t="shared" si="15"/>
        <v>39696</v>
      </c>
      <c r="E128" s="3">
        <f t="shared" si="16"/>
        <v>39745</v>
      </c>
      <c r="F128" s="3">
        <f t="shared" si="17"/>
        <v>39691</v>
      </c>
      <c r="G128" s="61">
        <f t="shared" si="18"/>
        <v>2008</v>
      </c>
      <c r="H128" s="61">
        <f t="shared" si="19"/>
        <v>8</v>
      </c>
      <c r="I128" s="61" t="str">
        <f>VLOOKUP(H128,'Lookup Values'!$C$2:$D$13,2,FALSE)</f>
        <v>AUG</v>
      </c>
      <c r="J128" s="61">
        <f t="shared" si="20"/>
        <v>24</v>
      </c>
      <c r="K128" s="61">
        <f t="shared" si="21"/>
        <v>1</v>
      </c>
      <c r="L128" s="61" t="str">
        <f>VLOOKUP(K128,'Lookup Values'!$F$2:$G$8,2,FALSE)</f>
        <v>Sunday</v>
      </c>
      <c r="M128" s="3">
        <v>39687</v>
      </c>
      <c r="N128" s="63">
        <f t="shared" si="14"/>
        <v>3</v>
      </c>
      <c r="O128" s="8">
        <v>4.8016930582604811E-2</v>
      </c>
      <c r="P128" t="s">
        <v>24</v>
      </c>
      <c r="Q128" t="s">
        <v>36</v>
      </c>
      <c r="R128" t="str">
        <f t="shared" si="22"/>
        <v>Education: Professional Development</v>
      </c>
      <c r="S128" t="s">
        <v>35</v>
      </c>
      <c r="T128" t="s">
        <v>29</v>
      </c>
      <c r="U128" s="1">
        <v>499</v>
      </c>
      <c r="V128" s="1" t="str">
        <f t="shared" si="23"/>
        <v>Education: $499.00</v>
      </c>
      <c r="W128" s="1">
        <f>IF(U128="","",ROUND(U128*'Lookup Values'!$A$2,2))</f>
        <v>44.29</v>
      </c>
      <c r="X128" s="9" t="str">
        <f t="shared" si="24"/>
        <v>Expense</v>
      </c>
      <c r="Y128" s="2" t="s">
        <v>191</v>
      </c>
      <c r="Z128" s="3">
        <f t="shared" si="25"/>
        <v>39684</v>
      </c>
      <c r="AA128" s="67" t="str">
        <f t="shared" si="26"/>
        <v>YES</v>
      </c>
      <c r="AB128" s="2" t="str">
        <f t="shared" si="27"/>
        <v>YES</v>
      </c>
      <c r="AC128" t="str">
        <f>IF(AND(AND(G128&gt;=2007,G128&lt;=2009),OR(S128&lt;&gt;"MTA",S128&lt;&gt;"Fandango"),OR(P128="Food",P128="Shopping",P128="Entertainment")),"Awesome Transaction",IF(AND(G128&lt;=2010,Q128&lt;&gt;"Alcohol"),"Late Transaction",IF(G128=2006,"Early Transaction","CRAP Transaction")))</f>
        <v>Late Transaction</v>
      </c>
    </row>
    <row r="129" spans="1:29" x14ac:dyDescent="0.25">
      <c r="A129" s="2">
        <v>128</v>
      </c>
      <c r="B129" s="3" t="str">
        <f>TEXT(C129,"yymmdd") &amp; "-" &amp; UPPER(LEFT(P129,2)) &amp; "-" &amp; UPPER(LEFT(S129,3))</f>
        <v>090929-ED-SKI</v>
      </c>
      <c r="C129" s="3">
        <v>40085</v>
      </c>
      <c r="D129" s="3">
        <f t="shared" si="15"/>
        <v>40099</v>
      </c>
      <c r="E129" s="3">
        <f t="shared" si="16"/>
        <v>40146</v>
      </c>
      <c r="F129" s="3">
        <f t="shared" si="17"/>
        <v>40086</v>
      </c>
      <c r="G129" s="61">
        <f t="shared" si="18"/>
        <v>2009</v>
      </c>
      <c r="H129" s="61">
        <f t="shared" si="19"/>
        <v>9</v>
      </c>
      <c r="I129" s="61" t="str">
        <f>VLOOKUP(H129,'Lookup Values'!$C$2:$D$13,2,FALSE)</f>
        <v>SEP</v>
      </c>
      <c r="J129" s="61">
        <f t="shared" si="20"/>
        <v>29</v>
      </c>
      <c r="K129" s="61">
        <f t="shared" si="21"/>
        <v>3</v>
      </c>
      <c r="L129" s="61" t="str">
        <f>VLOOKUP(K129,'Lookup Values'!$F$2:$G$8,2,FALSE)</f>
        <v>Tuesday</v>
      </c>
      <c r="M129" s="3">
        <v>40091</v>
      </c>
      <c r="N129" s="63">
        <f t="shared" si="14"/>
        <v>6</v>
      </c>
      <c r="O129" s="8">
        <v>0.78794021999913977</v>
      </c>
      <c r="P129" t="s">
        <v>24</v>
      </c>
      <c r="Q129" t="s">
        <v>36</v>
      </c>
      <c r="R129" t="str">
        <f t="shared" si="22"/>
        <v>Education: Professional Development</v>
      </c>
      <c r="S129" t="s">
        <v>35</v>
      </c>
      <c r="T129" t="s">
        <v>29</v>
      </c>
      <c r="U129" s="1">
        <v>363</v>
      </c>
      <c r="V129" s="1" t="str">
        <f t="shared" si="23"/>
        <v>Education: $363.00</v>
      </c>
      <c r="W129" s="1">
        <f>IF(U129="","",ROUND(U129*'Lookup Values'!$A$2,2))</f>
        <v>32.22</v>
      </c>
      <c r="X129" s="9" t="str">
        <f t="shared" si="24"/>
        <v>Expense</v>
      </c>
      <c r="Y129" s="2" t="s">
        <v>192</v>
      </c>
      <c r="Z129" s="3">
        <f t="shared" si="25"/>
        <v>40085</v>
      </c>
      <c r="AA129" s="67" t="str">
        <f t="shared" si="26"/>
        <v>YES</v>
      </c>
      <c r="AB129" s="2" t="str">
        <f t="shared" si="27"/>
        <v>NO</v>
      </c>
      <c r="AC129" t="str">
        <f>IF(AND(AND(G129&gt;=2007,G129&lt;=2009),OR(S129&lt;&gt;"MTA",S129&lt;&gt;"Fandango"),OR(P129="Food",P129="Shopping",P129="Entertainment")),"Awesome Transaction",IF(AND(G129&lt;=2010,Q129&lt;&gt;"Alcohol"),"Late Transaction",IF(G129=2006,"Early Transaction","CRAP Transaction")))</f>
        <v>Late Transaction</v>
      </c>
    </row>
    <row r="130" spans="1:29" x14ac:dyDescent="0.25">
      <c r="A130" s="2">
        <v>129</v>
      </c>
      <c r="B130" s="3" t="str">
        <f>TEXT(C130,"yymmdd") &amp; "-" &amp; UPPER(LEFT(P130,2)) &amp; "-" &amp; UPPER(LEFT(S130,3))</f>
        <v>110121-IN-EZE</v>
      </c>
      <c r="C130" s="3">
        <v>40564</v>
      </c>
      <c r="D130" s="3">
        <f t="shared" si="15"/>
        <v>40578</v>
      </c>
      <c r="E130" s="3">
        <f t="shared" si="16"/>
        <v>40623</v>
      </c>
      <c r="F130" s="3">
        <f t="shared" si="17"/>
        <v>40574</v>
      </c>
      <c r="G130" s="61">
        <f t="shared" si="18"/>
        <v>2011</v>
      </c>
      <c r="H130" s="61">
        <f t="shared" si="19"/>
        <v>1</v>
      </c>
      <c r="I130" s="61" t="str">
        <f>VLOOKUP(H130,'Lookup Values'!$C$2:$D$13,2,FALSE)</f>
        <v>JAN</v>
      </c>
      <c r="J130" s="61">
        <f t="shared" si="20"/>
        <v>21</v>
      </c>
      <c r="K130" s="61">
        <f t="shared" si="21"/>
        <v>6</v>
      </c>
      <c r="L130" s="61" t="str">
        <f>VLOOKUP(K130,'Lookup Values'!$F$2:$G$8,2,FALSE)</f>
        <v>Friday</v>
      </c>
      <c r="M130" s="3">
        <v>40574</v>
      </c>
      <c r="N130" s="63">
        <f t="shared" ref="N130:N193" si="28">M130-C130</f>
        <v>10</v>
      </c>
      <c r="O130" s="8">
        <v>0.72916533610184475</v>
      </c>
      <c r="P130" t="s">
        <v>61</v>
      </c>
      <c r="Q130" t="s">
        <v>62</v>
      </c>
      <c r="R130" t="str">
        <f t="shared" si="22"/>
        <v>Income: Salary</v>
      </c>
      <c r="S130" t="s">
        <v>65</v>
      </c>
      <c r="T130" t="s">
        <v>26</v>
      </c>
      <c r="U130" s="1">
        <v>428</v>
      </c>
      <c r="V130" s="1" t="str">
        <f t="shared" si="23"/>
        <v>Income: $428.00</v>
      </c>
      <c r="W130" s="1">
        <f>IF(U130="","",ROUND(U130*'Lookup Values'!$A$2,2))</f>
        <v>37.99</v>
      </c>
      <c r="X130" s="9" t="str">
        <f t="shared" si="24"/>
        <v>Income</v>
      </c>
      <c r="Y130" s="2" t="s">
        <v>193</v>
      </c>
      <c r="Z130" s="3">
        <f t="shared" si="25"/>
        <v>40564</v>
      </c>
      <c r="AA130" s="67" t="str">
        <f t="shared" si="26"/>
        <v>NO</v>
      </c>
      <c r="AB130" s="2" t="str">
        <f t="shared" si="27"/>
        <v>NO</v>
      </c>
      <c r="AC130" t="str">
        <f>IF(AND(AND(G130&gt;=2007,G130&lt;=2009),OR(S130&lt;&gt;"MTA",S130&lt;&gt;"Fandango"),OR(P130="Food",P130="Shopping",P130="Entertainment")),"Awesome Transaction",IF(AND(G130&lt;=2010,Q130&lt;&gt;"Alcohol"),"Late Transaction",IF(G130=2006,"Early Transaction","CRAP Transaction")))</f>
        <v>CRAP Transaction</v>
      </c>
    </row>
    <row r="131" spans="1:29" x14ac:dyDescent="0.25">
      <c r="A131" s="2">
        <v>130</v>
      </c>
      <c r="B131" s="3" t="str">
        <f>TEXT(C131,"yymmdd") &amp; "-" &amp; UPPER(LEFT(P131,2)) &amp; "-" &amp; UPPER(LEFT(S131,3))</f>
        <v>070831-TR-MTA</v>
      </c>
      <c r="C131" s="3">
        <v>39325</v>
      </c>
      <c r="D131" s="3">
        <f t="shared" ref="D131:D194" si="29">WORKDAY(C131,10)</f>
        <v>39339</v>
      </c>
      <c r="E131" s="3">
        <f t="shared" ref="E131:E194" si="30">EDATE(C131,2)</f>
        <v>39386</v>
      </c>
      <c r="F131" s="3">
        <f t="shared" ref="F131:F194" si="31">EOMONTH(C131,0)</f>
        <v>39325</v>
      </c>
      <c r="G131" s="61">
        <f t="shared" ref="G131:G194" si="32">YEAR(C131)</f>
        <v>2007</v>
      </c>
      <c r="H131" s="61">
        <f t="shared" ref="H131:H194" si="33">MONTH(C131)</f>
        <v>8</v>
      </c>
      <c r="I131" s="61" t="str">
        <f>VLOOKUP(H131,'Lookup Values'!$C$2:$D$13,2,FALSE)</f>
        <v>AUG</v>
      </c>
      <c r="J131" s="61">
        <f t="shared" ref="J131:J194" si="34">DAY(C131)</f>
        <v>31</v>
      </c>
      <c r="K131" s="61">
        <f t="shared" ref="K131:K194" si="35">WEEKDAY(C131)</f>
        <v>6</v>
      </c>
      <c r="L131" s="61" t="str">
        <f>VLOOKUP(K131,'Lookup Values'!$F$2:$G$8,2,FALSE)</f>
        <v>Friday</v>
      </c>
      <c r="M131" s="3">
        <v>39329</v>
      </c>
      <c r="N131" s="63">
        <f t="shared" si="28"/>
        <v>4</v>
      </c>
      <c r="O131" s="8">
        <v>5.2210463792060624E-3</v>
      </c>
      <c r="P131" t="s">
        <v>33</v>
      </c>
      <c r="Q131" t="s">
        <v>34</v>
      </c>
      <c r="R131" t="str">
        <f t="shared" ref="R131:R194" si="36">P131 &amp; ": " &amp; Q131</f>
        <v>Transportation: Subway</v>
      </c>
      <c r="S131" t="s">
        <v>32</v>
      </c>
      <c r="T131" t="s">
        <v>26</v>
      </c>
      <c r="U131" s="1">
        <v>23</v>
      </c>
      <c r="V131" s="1" t="str">
        <f t="shared" ref="V131:V194" si="37">P131 &amp; ": " &amp; TEXT(U131,"$#,###.00")</f>
        <v>Transportation: $23.00</v>
      </c>
      <c r="W131" s="1">
        <f>IF(U131="","",ROUND(U131*'Lookup Values'!$A$2,2))</f>
        <v>2.04</v>
      </c>
      <c r="X131" s="9" t="str">
        <f t="shared" ref="X131:X194" si="38">IF(P131="Income","Income","Expense")</f>
        <v>Expense</v>
      </c>
      <c r="Y131" s="2" t="s">
        <v>194</v>
      </c>
      <c r="Z131" s="3">
        <f t="shared" ref="Z131:Z194" si="39">VALUE(SUBSTITUTE(Y131,".","/"))</f>
        <v>39325</v>
      </c>
      <c r="AA131" s="67" t="str">
        <f t="shared" ref="AA131:AA194" si="40">IF(OR(P131="Transportation",Q131="Professional Development",Q131="Electronics"),"YES","NO")</f>
        <v>YES</v>
      </c>
      <c r="AB131" s="2" t="str">
        <f t="shared" ref="AB131:AB194" si="41">IF(AND(AA131="YES",U131&gt;=400),"YES","NO")</f>
        <v>NO</v>
      </c>
      <c r="AC131" t="str">
        <f>IF(AND(AND(G131&gt;=2007,G131&lt;=2009),OR(S131&lt;&gt;"MTA",S131&lt;&gt;"Fandango"),OR(P131="Food",P131="Shopping",P131="Entertainment")),"Awesome Transaction",IF(AND(G131&lt;=2010,Q131&lt;&gt;"Alcohol"),"Late Transaction",IF(G131=2006,"Early Transaction","CRAP Transaction")))</f>
        <v>Late Transaction</v>
      </c>
    </row>
    <row r="132" spans="1:29" x14ac:dyDescent="0.25">
      <c r="A132" s="2">
        <v>131</v>
      </c>
      <c r="B132" s="3" t="str">
        <f>TEXT(C132,"yymmdd") &amp; "-" &amp; UPPER(LEFT(P132,2)) &amp; "-" &amp; UPPER(LEFT(S132,3))</f>
        <v>110828-SH-AMA</v>
      </c>
      <c r="C132" s="3">
        <v>40783</v>
      </c>
      <c r="D132" s="3">
        <f t="shared" si="29"/>
        <v>40795</v>
      </c>
      <c r="E132" s="3">
        <f t="shared" si="30"/>
        <v>40844</v>
      </c>
      <c r="F132" s="3">
        <f t="shared" si="31"/>
        <v>40786</v>
      </c>
      <c r="G132" s="61">
        <f t="shared" si="32"/>
        <v>2011</v>
      </c>
      <c r="H132" s="61">
        <f t="shared" si="33"/>
        <v>8</v>
      </c>
      <c r="I132" s="61" t="str">
        <f>VLOOKUP(H132,'Lookup Values'!$C$2:$D$13,2,FALSE)</f>
        <v>AUG</v>
      </c>
      <c r="J132" s="61">
        <f t="shared" si="34"/>
        <v>28</v>
      </c>
      <c r="K132" s="61">
        <f t="shared" si="35"/>
        <v>1</v>
      </c>
      <c r="L132" s="61" t="str">
        <f>VLOOKUP(K132,'Lookup Values'!$F$2:$G$8,2,FALSE)</f>
        <v>Sunday</v>
      </c>
      <c r="M132" s="3">
        <v>40786</v>
      </c>
      <c r="N132" s="63">
        <f t="shared" si="28"/>
        <v>3</v>
      </c>
      <c r="O132" s="8">
        <v>0.98607435726802894</v>
      </c>
      <c r="P132" t="s">
        <v>21</v>
      </c>
      <c r="Q132" t="s">
        <v>22</v>
      </c>
      <c r="R132" t="str">
        <f t="shared" si="36"/>
        <v>Shopping: Electronics</v>
      </c>
      <c r="S132" t="s">
        <v>20</v>
      </c>
      <c r="T132" t="s">
        <v>16</v>
      </c>
      <c r="U132" s="1">
        <v>496</v>
      </c>
      <c r="V132" s="1" t="str">
        <f t="shared" si="37"/>
        <v>Shopping: $496.00</v>
      </c>
      <c r="W132" s="1">
        <f>IF(U132="","",ROUND(U132*'Lookup Values'!$A$2,2))</f>
        <v>44.02</v>
      </c>
      <c r="X132" s="9" t="str">
        <f t="shared" si="38"/>
        <v>Expense</v>
      </c>
      <c r="Y132" s="2" t="s">
        <v>195</v>
      </c>
      <c r="Z132" s="3">
        <f t="shared" si="39"/>
        <v>40783</v>
      </c>
      <c r="AA132" s="67" t="str">
        <f t="shared" si="40"/>
        <v>YES</v>
      </c>
      <c r="AB132" s="2" t="str">
        <f t="shared" si="41"/>
        <v>YES</v>
      </c>
      <c r="AC132" t="str">
        <f>IF(AND(AND(G132&gt;=2007,G132&lt;=2009),OR(S132&lt;&gt;"MTA",S132&lt;&gt;"Fandango"),OR(P132="Food",P132="Shopping",P132="Entertainment")),"Awesome Transaction",IF(AND(G132&lt;=2010,Q132&lt;&gt;"Alcohol"),"Late Transaction",IF(G132=2006,"Early Transaction","CRAP Transaction")))</f>
        <v>CRAP Transaction</v>
      </c>
    </row>
    <row r="133" spans="1:29" x14ac:dyDescent="0.25">
      <c r="A133" s="2">
        <v>132</v>
      </c>
      <c r="B133" s="3" t="str">
        <f>TEXT(C133,"yymmdd") &amp; "-" &amp; UPPER(LEFT(P133,2)) &amp; "-" &amp; UPPER(LEFT(S133,3))</f>
        <v>110719-HO-BED</v>
      </c>
      <c r="C133" s="3">
        <v>40743</v>
      </c>
      <c r="D133" s="3">
        <f t="shared" si="29"/>
        <v>40757</v>
      </c>
      <c r="E133" s="3">
        <f t="shared" si="30"/>
        <v>40805</v>
      </c>
      <c r="F133" s="3">
        <f t="shared" si="31"/>
        <v>40755</v>
      </c>
      <c r="G133" s="61">
        <f t="shared" si="32"/>
        <v>2011</v>
      </c>
      <c r="H133" s="61">
        <f t="shared" si="33"/>
        <v>7</v>
      </c>
      <c r="I133" s="61" t="str">
        <f>VLOOKUP(H133,'Lookup Values'!$C$2:$D$13,2,FALSE)</f>
        <v>JUL</v>
      </c>
      <c r="J133" s="61">
        <f t="shared" si="34"/>
        <v>19</v>
      </c>
      <c r="K133" s="61">
        <f t="shared" si="35"/>
        <v>3</v>
      </c>
      <c r="L133" s="61" t="str">
        <f>VLOOKUP(K133,'Lookup Values'!$F$2:$G$8,2,FALSE)</f>
        <v>Tuesday</v>
      </c>
      <c r="M133" s="3">
        <v>40751</v>
      </c>
      <c r="N133" s="63">
        <f t="shared" si="28"/>
        <v>8</v>
      </c>
      <c r="O133" s="8">
        <v>0.57452644992620672</v>
      </c>
      <c r="P133" t="s">
        <v>38</v>
      </c>
      <c r="Q133" t="s">
        <v>39</v>
      </c>
      <c r="R133" t="str">
        <f t="shared" si="36"/>
        <v>Home: Cleaning Supplies</v>
      </c>
      <c r="S133" t="s">
        <v>37</v>
      </c>
      <c r="T133" t="s">
        <v>16</v>
      </c>
      <c r="U133" s="1">
        <v>435</v>
      </c>
      <c r="V133" s="1" t="str">
        <f t="shared" si="37"/>
        <v>Home: $435.00</v>
      </c>
      <c r="W133" s="1">
        <f>IF(U133="","",ROUND(U133*'Lookup Values'!$A$2,2))</f>
        <v>38.61</v>
      </c>
      <c r="X133" s="9" t="str">
        <f t="shared" si="38"/>
        <v>Expense</v>
      </c>
      <c r="Y133" s="2" t="s">
        <v>70</v>
      </c>
      <c r="Z133" s="3">
        <f t="shared" si="39"/>
        <v>40743</v>
      </c>
      <c r="AA133" s="67" t="str">
        <f t="shared" si="40"/>
        <v>NO</v>
      </c>
      <c r="AB133" s="2" t="str">
        <f t="shared" si="41"/>
        <v>NO</v>
      </c>
      <c r="AC133" t="str">
        <f>IF(AND(AND(G133&gt;=2007,G133&lt;=2009),OR(S133&lt;&gt;"MTA",S133&lt;&gt;"Fandango"),OR(P133="Food",P133="Shopping",P133="Entertainment")),"Awesome Transaction",IF(AND(G133&lt;=2010,Q133&lt;&gt;"Alcohol"),"Late Transaction",IF(G133=2006,"Early Transaction","CRAP Transaction")))</f>
        <v>CRAP Transaction</v>
      </c>
    </row>
    <row r="134" spans="1:29" x14ac:dyDescent="0.25">
      <c r="A134" s="2">
        <v>133</v>
      </c>
      <c r="B134" s="3" t="str">
        <f>TEXT(C134,"yymmdd") &amp; "-" &amp; UPPER(LEFT(P134,2)) &amp; "-" &amp; UPPER(LEFT(S134,3))</f>
        <v>091017-HE-FRE</v>
      </c>
      <c r="C134" s="3">
        <v>40103</v>
      </c>
      <c r="D134" s="3">
        <f t="shared" si="29"/>
        <v>40116</v>
      </c>
      <c r="E134" s="3">
        <f t="shared" si="30"/>
        <v>40164</v>
      </c>
      <c r="F134" s="3">
        <f t="shared" si="31"/>
        <v>40117</v>
      </c>
      <c r="G134" s="61">
        <f t="shared" si="32"/>
        <v>2009</v>
      </c>
      <c r="H134" s="61">
        <f t="shared" si="33"/>
        <v>10</v>
      </c>
      <c r="I134" s="61" t="str">
        <f>VLOOKUP(H134,'Lookup Values'!$C$2:$D$13,2,FALSE)</f>
        <v>OCT</v>
      </c>
      <c r="J134" s="61">
        <f t="shared" si="34"/>
        <v>17</v>
      </c>
      <c r="K134" s="61">
        <f t="shared" si="35"/>
        <v>7</v>
      </c>
      <c r="L134" s="61" t="str">
        <f>VLOOKUP(K134,'Lookup Values'!$F$2:$G$8,2,FALSE)</f>
        <v>Saturday</v>
      </c>
      <c r="M134" s="3">
        <v>40111</v>
      </c>
      <c r="N134" s="63">
        <f t="shared" si="28"/>
        <v>8</v>
      </c>
      <c r="O134" s="8">
        <v>0.90573204716125255</v>
      </c>
      <c r="P134" t="s">
        <v>45</v>
      </c>
      <c r="Q134" t="s">
        <v>46</v>
      </c>
      <c r="R134" t="str">
        <f t="shared" si="36"/>
        <v>Health: Insurance Premium</v>
      </c>
      <c r="S134" t="s">
        <v>44</v>
      </c>
      <c r="T134" t="s">
        <v>16</v>
      </c>
      <c r="U134" s="1">
        <v>318</v>
      </c>
      <c r="V134" s="1" t="str">
        <f t="shared" si="37"/>
        <v>Health: $318.00</v>
      </c>
      <c r="W134" s="1">
        <f>IF(U134="","",ROUND(U134*'Lookup Values'!$A$2,2))</f>
        <v>28.22</v>
      </c>
      <c r="X134" s="9" t="str">
        <f t="shared" si="38"/>
        <v>Expense</v>
      </c>
      <c r="Y134" s="2" t="s">
        <v>196</v>
      </c>
      <c r="Z134" s="3">
        <f t="shared" si="39"/>
        <v>40103</v>
      </c>
      <c r="AA134" s="67" t="str">
        <f t="shared" si="40"/>
        <v>NO</v>
      </c>
      <c r="AB134" s="2" t="str">
        <f t="shared" si="41"/>
        <v>NO</v>
      </c>
      <c r="AC134" t="str">
        <f>IF(AND(AND(G134&gt;=2007,G134&lt;=2009),OR(S134&lt;&gt;"MTA",S134&lt;&gt;"Fandango"),OR(P134="Food",P134="Shopping",P134="Entertainment")),"Awesome Transaction",IF(AND(G134&lt;=2010,Q134&lt;&gt;"Alcohol"),"Late Transaction",IF(G134=2006,"Early Transaction","CRAP Transaction")))</f>
        <v>Late Transaction</v>
      </c>
    </row>
    <row r="135" spans="1:29" x14ac:dyDescent="0.25">
      <c r="A135" s="2">
        <v>134</v>
      </c>
      <c r="B135" s="3" t="str">
        <f>TEXT(C135,"yymmdd") &amp; "-" &amp; UPPER(LEFT(P135,2)) &amp; "-" &amp; UPPER(LEFT(S135,3))</f>
        <v>101203-IN-LEG</v>
      </c>
      <c r="C135" s="3">
        <v>40515</v>
      </c>
      <c r="D135" s="3">
        <f t="shared" si="29"/>
        <v>40529</v>
      </c>
      <c r="E135" s="3">
        <f t="shared" si="30"/>
        <v>40577</v>
      </c>
      <c r="F135" s="3">
        <f t="shared" si="31"/>
        <v>40543</v>
      </c>
      <c r="G135" s="61">
        <f t="shared" si="32"/>
        <v>2010</v>
      </c>
      <c r="H135" s="61">
        <f t="shared" si="33"/>
        <v>12</v>
      </c>
      <c r="I135" s="61" t="str">
        <f>VLOOKUP(H135,'Lookup Values'!$C$2:$D$13,2,FALSE)</f>
        <v>DEC</v>
      </c>
      <c r="J135" s="61">
        <f t="shared" si="34"/>
        <v>3</v>
      </c>
      <c r="K135" s="61">
        <f t="shared" si="35"/>
        <v>6</v>
      </c>
      <c r="L135" s="61" t="str">
        <f>VLOOKUP(K135,'Lookup Values'!$F$2:$G$8,2,FALSE)</f>
        <v>Friday</v>
      </c>
      <c r="M135" s="3">
        <v>40517</v>
      </c>
      <c r="N135" s="63">
        <f t="shared" si="28"/>
        <v>2</v>
      </c>
      <c r="O135" s="8">
        <v>0.43203454550110465</v>
      </c>
      <c r="P135" t="s">
        <v>61</v>
      </c>
      <c r="Q135" t="s">
        <v>63</v>
      </c>
      <c r="R135" t="str">
        <f t="shared" si="36"/>
        <v>Income: Freelance Project</v>
      </c>
      <c r="S135" t="s">
        <v>66</v>
      </c>
      <c r="T135" t="s">
        <v>16</v>
      </c>
      <c r="U135" s="1">
        <v>150</v>
      </c>
      <c r="V135" s="1" t="str">
        <f t="shared" si="37"/>
        <v>Income: $150.00</v>
      </c>
      <c r="W135" s="1">
        <f>IF(U135="","",ROUND(U135*'Lookup Values'!$A$2,2))</f>
        <v>13.31</v>
      </c>
      <c r="X135" s="9" t="str">
        <f t="shared" si="38"/>
        <v>Income</v>
      </c>
      <c r="Y135" s="2" t="s">
        <v>197</v>
      </c>
      <c r="Z135" s="3">
        <f t="shared" si="39"/>
        <v>40515</v>
      </c>
      <c r="AA135" s="67" t="str">
        <f t="shared" si="40"/>
        <v>NO</v>
      </c>
      <c r="AB135" s="2" t="str">
        <f t="shared" si="41"/>
        <v>NO</v>
      </c>
      <c r="AC135" t="str">
        <f>IF(AND(AND(G135&gt;=2007,G135&lt;=2009),OR(S135&lt;&gt;"MTA",S135&lt;&gt;"Fandango"),OR(P135="Food",P135="Shopping",P135="Entertainment")),"Awesome Transaction",IF(AND(G135&lt;=2010,Q135&lt;&gt;"Alcohol"),"Late Transaction",IF(G135=2006,"Early Transaction","CRAP Transaction")))</f>
        <v>Late Transaction</v>
      </c>
    </row>
    <row r="136" spans="1:29" x14ac:dyDescent="0.25">
      <c r="A136" s="2">
        <v>135</v>
      </c>
      <c r="B136" s="3" t="str">
        <f>TEXT(C136,"yymmdd") &amp; "-" &amp; UPPER(LEFT(P136,2)) &amp; "-" &amp; UPPER(LEFT(S136,3))</f>
        <v>101004-IN-EZE</v>
      </c>
      <c r="C136" s="3">
        <v>40455</v>
      </c>
      <c r="D136" s="3">
        <f t="shared" si="29"/>
        <v>40469</v>
      </c>
      <c r="E136" s="3">
        <f t="shared" si="30"/>
        <v>40516</v>
      </c>
      <c r="F136" s="3">
        <f t="shared" si="31"/>
        <v>40482</v>
      </c>
      <c r="G136" s="61">
        <f t="shared" si="32"/>
        <v>2010</v>
      </c>
      <c r="H136" s="61">
        <f t="shared" si="33"/>
        <v>10</v>
      </c>
      <c r="I136" s="61" t="str">
        <f>VLOOKUP(H136,'Lookup Values'!$C$2:$D$13,2,FALSE)</f>
        <v>OCT</v>
      </c>
      <c r="J136" s="61">
        <f t="shared" si="34"/>
        <v>4</v>
      </c>
      <c r="K136" s="61">
        <f t="shared" si="35"/>
        <v>2</v>
      </c>
      <c r="L136" s="61" t="str">
        <f>VLOOKUP(K136,'Lookup Values'!$F$2:$G$8,2,FALSE)</f>
        <v>Monday</v>
      </c>
      <c r="M136" s="3">
        <v>40465</v>
      </c>
      <c r="N136" s="63">
        <f t="shared" si="28"/>
        <v>10</v>
      </c>
      <c r="O136" s="8">
        <v>0.15295112333348959</v>
      </c>
      <c r="P136" t="s">
        <v>61</v>
      </c>
      <c r="Q136" t="s">
        <v>62</v>
      </c>
      <c r="R136" t="str">
        <f t="shared" si="36"/>
        <v>Income: Salary</v>
      </c>
      <c r="S136" t="s">
        <v>65</v>
      </c>
      <c r="T136" t="s">
        <v>29</v>
      </c>
      <c r="U136" s="1">
        <v>181</v>
      </c>
      <c r="V136" s="1" t="str">
        <f t="shared" si="37"/>
        <v>Income: $181.00</v>
      </c>
      <c r="W136" s="1">
        <f>IF(U136="","",ROUND(U136*'Lookup Values'!$A$2,2))</f>
        <v>16.059999999999999</v>
      </c>
      <c r="X136" s="9" t="str">
        <f t="shared" si="38"/>
        <v>Income</v>
      </c>
      <c r="Y136" s="2" t="s">
        <v>198</v>
      </c>
      <c r="Z136" s="3">
        <f t="shared" si="39"/>
        <v>40455</v>
      </c>
      <c r="AA136" s="67" t="str">
        <f t="shared" si="40"/>
        <v>NO</v>
      </c>
      <c r="AB136" s="2" t="str">
        <f t="shared" si="41"/>
        <v>NO</v>
      </c>
      <c r="AC136" t="str">
        <f>IF(AND(AND(G136&gt;=2007,G136&lt;=2009),OR(S136&lt;&gt;"MTA",S136&lt;&gt;"Fandango"),OR(P136="Food",P136="Shopping",P136="Entertainment")),"Awesome Transaction",IF(AND(G136&lt;=2010,Q136&lt;&gt;"Alcohol"),"Late Transaction",IF(G136=2006,"Early Transaction","CRAP Transaction")))</f>
        <v>Late Transaction</v>
      </c>
    </row>
    <row r="137" spans="1:29" x14ac:dyDescent="0.25">
      <c r="A137" s="2">
        <v>136</v>
      </c>
      <c r="B137" s="3" t="str">
        <f>TEXT(C137,"yymmdd") &amp; "-" &amp; UPPER(LEFT(P137,2)) &amp; "-" &amp; UPPER(LEFT(S137,3))</f>
        <v>100313-EN-MOE</v>
      </c>
      <c r="C137" s="3">
        <v>40250</v>
      </c>
      <c r="D137" s="3">
        <f t="shared" si="29"/>
        <v>40263</v>
      </c>
      <c r="E137" s="3">
        <f t="shared" si="30"/>
        <v>40311</v>
      </c>
      <c r="F137" s="3">
        <f t="shared" si="31"/>
        <v>40268</v>
      </c>
      <c r="G137" s="61">
        <f t="shared" si="32"/>
        <v>2010</v>
      </c>
      <c r="H137" s="61">
        <f t="shared" si="33"/>
        <v>3</v>
      </c>
      <c r="I137" s="61" t="str">
        <f>VLOOKUP(H137,'Lookup Values'!$C$2:$D$13,2,FALSE)</f>
        <v>MAR</v>
      </c>
      <c r="J137" s="61">
        <f t="shared" si="34"/>
        <v>13</v>
      </c>
      <c r="K137" s="61">
        <f t="shared" si="35"/>
        <v>7</v>
      </c>
      <c r="L137" s="61" t="str">
        <f>VLOOKUP(K137,'Lookup Values'!$F$2:$G$8,2,FALSE)</f>
        <v>Saturday</v>
      </c>
      <c r="M137" s="3">
        <v>40255</v>
      </c>
      <c r="N137" s="63">
        <f t="shared" si="28"/>
        <v>5</v>
      </c>
      <c r="O137" s="8">
        <v>0.12678803951147843</v>
      </c>
      <c r="P137" t="s">
        <v>14</v>
      </c>
      <c r="Q137" t="s">
        <v>15</v>
      </c>
      <c r="R137" t="str">
        <f t="shared" si="36"/>
        <v>Entertainment: Alcohol</v>
      </c>
      <c r="S137" t="s">
        <v>13</v>
      </c>
      <c r="T137" t="s">
        <v>26</v>
      </c>
      <c r="U137" s="1">
        <v>260</v>
      </c>
      <c r="V137" s="1" t="str">
        <f t="shared" si="37"/>
        <v>Entertainment: $260.00</v>
      </c>
      <c r="W137" s="1">
        <f>IF(U137="","",ROUND(U137*'Lookup Values'!$A$2,2))</f>
        <v>23.08</v>
      </c>
      <c r="X137" s="9" t="str">
        <f t="shared" si="38"/>
        <v>Expense</v>
      </c>
      <c r="Y137" s="2" t="s">
        <v>199</v>
      </c>
      <c r="Z137" s="3">
        <f t="shared" si="39"/>
        <v>40250</v>
      </c>
      <c r="AA137" s="67" t="str">
        <f t="shared" si="40"/>
        <v>NO</v>
      </c>
      <c r="AB137" s="2" t="str">
        <f t="shared" si="41"/>
        <v>NO</v>
      </c>
      <c r="AC137" t="str">
        <f>IF(AND(AND(G137&gt;=2007,G137&lt;=2009),OR(S137&lt;&gt;"MTA",S137&lt;&gt;"Fandango"),OR(P137="Food",P137="Shopping",P137="Entertainment")),"Awesome Transaction",IF(AND(G137&lt;=2010,Q137&lt;&gt;"Alcohol"),"Late Transaction",IF(G137=2006,"Early Transaction","CRAP Transaction")))</f>
        <v>CRAP Transaction</v>
      </c>
    </row>
    <row r="138" spans="1:29" x14ac:dyDescent="0.25">
      <c r="A138" s="2">
        <v>137</v>
      </c>
      <c r="B138" s="3" t="str">
        <f>TEXT(C138,"yymmdd") &amp; "-" &amp; UPPER(LEFT(P138,2)) &amp; "-" &amp; UPPER(LEFT(S138,3))</f>
        <v>081105-SH-EXP</v>
      </c>
      <c r="C138" s="3">
        <v>39757</v>
      </c>
      <c r="D138" s="3">
        <f t="shared" si="29"/>
        <v>39771</v>
      </c>
      <c r="E138" s="3">
        <f t="shared" si="30"/>
        <v>39818</v>
      </c>
      <c r="F138" s="3">
        <f t="shared" si="31"/>
        <v>39782</v>
      </c>
      <c r="G138" s="61">
        <f t="shared" si="32"/>
        <v>2008</v>
      </c>
      <c r="H138" s="61">
        <f t="shared" si="33"/>
        <v>11</v>
      </c>
      <c r="I138" s="61" t="str">
        <f>VLOOKUP(H138,'Lookup Values'!$C$2:$D$13,2,FALSE)</f>
        <v>NOV</v>
      </c>
      <c r="J138" s="61">
        <f t="shared" si="34"/>
        <v>5</v>
      </c>
      <c r="K138" s="61">
        <f t="shared" si="35"/>
        <v>4</v>
      </c>
      <c r="L138" s="61" t="str">
        <f>VLOOKUP(K138,'Lookup Values'!$F$2:$G$8,2,FALSE)</f>
        <v>Wednesday</v>
      </c>
      <c r="M138" s="3">
        <v>39762</v>
      </c>
      <c r="N138" s="63">
        <f t="shared" si="28"/>
        <v>5</v>
      </c>
      <c r="O138" s="8">
        <v>0.72609475502638376</v>
      </c>
      <c r="P138" t="s">
        <v>21</v>
      </c>
      <c r="Q138" t="s">
        <v>41</v>
      </c>
      <c r="R138" t="str">
        <f t="shared" si="36"/>
        <v>Shopping: Clothing</v>
      </c>
      <c r="S138" t="s">
        <v>40</v>
      </c>
      <c r="T138" t="s">
        <v>26</v>
      </c>
      <c r="U138" s="1">
        <v>274</v>
      </c>
      <c r="V138" s="1" t="str">
        <f t="shared" si="37"/>
        <v>Shopping: $274.00</v>
      </c>
      <c r="W138" s="1">
        <f>IF(U138="","",ROUND(U138*'Lookup Values'!$A$2,2))</f>
        <v>24.32</v>
      </c>
      <c r="X138" s="9" t="str">
        <f t="shared" si="38"/>
        <v>Expense</v>
      </c>
      <c r="Y138" s="2" t="s">
        <v>200</v>
      </c>
      <c r="Z138" s="3">
        <f t="shared" si="39"/>
        <v>39757</v>
      </c>
      <c r="AA138" s="67" t="str">
        <f t="shared" si="40"/>
        <v>NO</v>
      </c>
      <c r="AB138" s="2" t="str">
        <f t="shared" si="41"/>
        <v>NO</v>
      </c>
      <c r="AC138" t="str">
        <f>IF(AND(AND(G138&gt;=2007,G138&lt;=2009),OR(S138&lt;&gt;"MTA",S138&lt;&gt;"Fandango"),OR(P138="Food",P138="Shopping",P138="Entertainment")),"Awesome Transaction",IF(AND(G138&lt;=2010,Q138&lt;&gt;"Alcohol"),"Late Transaction",IF(G138=2006,"Early Transaction","CRAP Transaction")))</f>
        <v>Awesome Transaction</v>
      </c>
    </row>
    <row r="139" spans="1:29" x14ac:dyDescent="0.25">
      <c r="A139" s="2">
        <v>138</v>
      </c>
      <c r="B139" s="3" t="str">
        <f>TEXT(C139,"yymmdd") &amp; "-" &amp; UPPER(LEFT(P139,2)) &amp; "-" &amp; UPPER(LEFT(S139,3))</f>
        <v>071110-TR-MTA</v>
      </c>
      <c r="C139" s="3">
        <v>39396</v>
      </c>
      <c r="D139" s="3">
        <f t="shared" si="29"/>
        <v>39409</v>
      </c>
      <c r="E139" s="3">
        <f t="shared" si="30"/>
        <v>39457</v>
      </c>
      <c r="F139" s="3">
        <f t="shared" si="31"/>
        <v>39416</v>
      </c>
      <c r="G139" s="61">
        <f t="shared" si="32"/>
        <v>2007</v>
      </c>
      <c r="H139" s="61">
        <f t="shared" si="33"/>
        <v>11</v>
      </c>
      <c r="I139" s="61" t="str">
        <f>VLOOKUP(H139,'Lookup Values'!$C$2:$D$13,2,FALSE)</f>
        <v>NOV</v>
      </c>
      <c r="J139" s="61">
        <f t="shared" si="34"/>
        <v>10</v>
      </c>
      <c r="K139" s="61">
        <f t="shared" si="35"/>
        <v>7</v>
      </c>
      <c r="L139" s="61" t="str">
        <f>VLOOKUP(K139,'Lookup Values'!$F$2:$G$8,2,FALSE)</f>
        <v>Saturday</v>
      </c>
      <c r="M139" s="3">
        <v>39402</v>
      </c>
      <c r="N139" s="63">
        <f t="shared" si="28"/>
        <v>6</v>
      </c>
      <c r="O139" s="8">
        <v>0.19086685210454046</v>
      </c>
      <c r="P139" t="s">
        <v>33</v>
      </c>
      <c r="Q139" t="s">
        <v>34</v>
      </c>
      <c r="R139" t="str">
        <f t="shared" si="36"/>
        <v>Transportation: Subway</v>
      </c>
      <c r="S139" t="s">
        <v>32</v>
      </c>
      <c r="T139" t="s">
        <v>16</v>
      </c>
      <c r="U139" s="1">
        <v>9</v>
      </c>
      <c r="V139" s="1" t="str">
        <f t="shared" si="37"/>
        <v>Transportation: $9.00</v>
      </c>
      <c r="W139" s="1">
        <f>IF(U139="","",ROUND(U139*'Lookup Values'!$A$2,2))</f>
        <v>0.8</v>
      </c>
      <c r="X139" s="9" t="str">
        <f t="shared" si="38"/>
        <v>Expense</v>
      </c>
      <c r="Y139" s="2" t="s">
        <v>201</v>
      </c>
      <c r="Z139" s="3">
        <f t="shared" si="39"/>
        <v>39396</v>
      </c>
      <c r="AA139" s="67" t="str">
        <f t="shared" si="40"/>
        <v>YES</v>
      </c>
      <c r="AB139" s="2" t="str">
        <f t="shared" si="41"/>
        <v>NO</v>
      </c>
      <c r="AC139" t="str">
        <f>IF(AND(AND(G139&gt;=2007,G139&lt;=2009),OR(S139&lt;&gt;"MTA",S139&lt;&gt;"Fandango"),OR(P139="Food",P139="Shopping",P139="Entertainment")),"Awesome Transaction",IF(AND(G139&lt;=2010,Q139&lt;&gt;"Alcohol"),"Late Transaction",IF(G139=2006,"Early Transaction","CRAP Transaction")))</f>
        <v>Late Transaction</v>
      </c>
    </row>
    <row r="140" spans="1:29" x14ac:dyDescent="0.25">
      <c r="A140" s="2">
        <v>139</v>
      </c>
      <c r="B140" s="3" t="str">
        <f>TEXT(C140,"yymmdd") &amp; "-" &amp; UPPER(LEFT(P140,2)) &amp; "-" &amp; UPPER(LEFT(S140,3))</f>
        <v>080322-FO-BAN</v>
      </c>
      <c r="C140" s="3">
        <v>39529</v>
      </c>
      <c r="D140" s="3">
        <f t="shared" si="29"/>
        <v>39542</v>
      </c>
      <c r="E140" s="3">
        <f t="shared" si="30"/>
        <v>39590</v>
      </c>
      <c r="F140" s="3">
        <f t="shared" si="31"/>
        <v>39538</v>
      </c>
      <c r="G140" s="61">
        <f t="shared" si="32"/>
        <v>2008</v>
      </c>
      <c r="H140" s="61">
        <f t="shared" si="33"/>
        <v>3</v>
      </c>
      <c r="I140" s="61" t="str">
        <f>VLOOKUP(H140,'Lookup Values'!$C$2:$D$13,2,FALSE)</f>
        <v>MAR</v>
      </c>
      <c r="J140" s="61">
        <f t="shared" si="34"/>
        <v>22</v>
      </c>
      <c r="K140" s="61">
        <f t="shared" si="35"/>
        <v>7</v>
      </c>
      <c r="L140" s="61" t="str">
        <f>VLOOKUP(K140,'Lookup Values'!$F$2:$G$8,2,FALSE)</f>
        <v>Saturday</v>
      </c>
      <c r="M140" s="3">
        <v>39538</v>
      </c>
      <c r="N140" s="63">
        <f t="shared" si="28"/>
        <v>9</v>
      </c>
      <c r="O140" s="8">
        <v>0.6990972800714006</v>
      </c>
      <c r="P140" t="s">
        <v>18</v>
      </c>
      <c r="Q140" t="s">
        <v>19</v>
      </c>
      <c r="R140" t="str">
        <f t="shared" si="36"/>
        <v>Food: Restaurants</v>
      </c>
      <c r="S140" t="s">
        <v>17</v>
      </c>
      <c r="T140" t="s">
        <v>29</v>
      </c>
      <c r="U140" s="1">
        <v>148</v>
      </c>
      <c r="V140" s="1" t="str">
        <f t="shared" si="37"/>
        <v>Food: $148.00</v>
      </c>
      <c r="W140" s="1">
        <f>IF(U140="","",ROUND(U140*'Lookup Values'!$A$2,2))</f>
        <v>13.14</v>
      </c>
      <c r="X140" s="9" t="str">
        <f t="shared" si="38"/>
        <v>Expense</v>
      </c>
      <c r="Y140" s="2" t="s">
        <v>202</v>
      </c>
      <c r="Z140" s="3">
        <f t="shared" si="39"/>
        <v>39529</v>
      </c>
      <c r="AA140" s="67" t="str">
        <f t="shared" si="40"/>
        <v>NO</v>
      </c>
      <c r="AB140" s="2" t="str">
        <f t="shared" si="41"/>
        <v>NO</v>
      </c>
      <c r="AC140" t="str">
        <f>IF(AND(AND(G140&gt;=2007,G140&lt;=2009),OR(S140&lt;&gt;"MTA",S140&lt;&gt;"Fandango"),OR(P140="Food",P140="Shopping",P140="Entertainment")),"Awesome Transaction",IF(AND(G140&lt;=2010,Q140&lt;&gt;"Alcohol"),"Late Transaction",IF(G140=2006,"Early Transaction","CRAP Transaction")))</f>
        <v>Awesome Transaction</v>
      </c>
    </row>
    <row r="141" spans="1:29" x14ac:dyDescent="0.25">
      <c r="A141" s="2">
        <v>140</v>
      </c>
      <c r="B141" s="3" t="str">
        <f>TEXT(C141,"yymmdd") &amp; "-" &amp; UPPER(LEFT(P141,2)) &amp; "-" &amp; UPPER(LEFT(S141,3))</f>
        <v>080118-IN-LEG</v>
      </c>
      <c r="C141" s="3">
        <v>39465</v>
      </c>
      <c r="D141" s="3">
        <f t="shared" si="29"/>
        <v>39479</v>
      </c>
      <c r="E141" s="3">
        <f t="shared" si="30"/>
        <v>39525</v>
      </c>
      <c r="F141" s="3">
        <f t="shared" si="31"/>
        <v>39478</v>
      </c>
      <c r="G141" s="61">
        <f t="shared" si="32"/>
        <v>2008</v>
      </c>
      <c r="H141" s="61">
        <f t="shared" si="33"/>
        <v>1</v>
      </c>
      <c r="I141" s="61" t="str">
        <f>VLOOKUP(H141,'Lookup Values'!$C$2:$D$13,2,FALSE)</f>
        <v>JAN</v>
      </c>
      <c r="J141" s="61">
        <f t="shared" si="34"/>
        <v>18</v>
      </c>
      <c r="K141" s="61">
        <f t="shared" si="35"/>
        <v>6</v>
      </c>
      <c r="L141" s="61" t="str">
        <f>VLOOKUP(K141,'Lookup Values'!$F$2:$G$8,2,FALSE)</f>
        <v>Friday</v>
      </c>
      <c r="M141" s="3">
        <v>39471</v>
      </c>
      <c r="N141" s="63">
        <f t="shared" si="28"/>
        <v>6</v>
      </c>
      <c r="O141" s="8">
        <v>0.45496413738656016</v>
      </c>
      <c r="P141" t="s">
        <v>61</v>
      </c>
      <c r="Q141" t="s">
        <v>63</v>
      </c>
      <c r="R141" t="str">
        <f t="shared" si="36"/>
        <v>Income: Freelance Project</v>
      </c>
      <c r="S141" t="s">
        <v>66</v>
      </c>
      <c r="T141" t="s">
        <v>16</v>
      </c>
      <c r="U141" s="1">
        <v>435</v>
      </c>
      <c r="V141" s="1" t="str">
        <f t="shared" si="37"/>
        <v>Income: $435.00</v>
      </c>
      <c r="W141" s="1">
        <f>IF(U141="","",ROUND(U141*'Lookup Values'!$A$2,2))</f>
        <v>38.61</v>
      </c>
      <c r="X141" s="9" t="str">
        <f t="shared" si="38"/>
        <v>Income</v>
      </c>
      <c r="Y141" s="2" t="s">
        <v>203</v>
      </c>
      <c r="Z141" s="3">
        <f t="shared" si="39"/>
        <v>39465</v>
      </c>
      <c r="AA141" s="67" t="str">
        <f t="shared" si="40"/>
        <v>NO</v>
      </c>
      <c r="AB141" s="2" t="str">
        <f t="shared" si="41"/>
        <v>NO</v>
      </c>
      <c r="AC141" t="str">
        <f>IF(AND(AND(G141&gt;=2007,G141&lt;=2009),OR(S141&lt;&gt;"MTA",S141&lt;&gt;"Fandango"),OR(P141="Food",P141="Shopping",P141="Entertainment")),"Awesome Transaction",IF(AND(G141&lt;=2010,Q141&lt;&gt;"Alcohol"),"Late Transaction",IF(G141=2006,"Early Transaction","CRAP Transaction")))</f>
        <v>Late Transaction</v>
      </c>
    </row>
    <row r="142" spans="1:29" x14ac:dyDescent="0.25">
      <c r="A142" s="2">
        <v>141</v>
      </c>
      <c r="B142" s="3" t="str">
        <f>TEXT(C142,"yymmdd") &amp; "-" &amp; UPPER(LEFT(P142,2)) &amp; "-" &amp; UPPER(LEFT(S142,3))</f>
        <v>090406-FO-TRA</v>
      </c>
      <c r="C142" s="3">
        <v>39909</v>
      </c>
      <c r="D142" s="3">
        <f t="shared" si="29"/>
        <v>39923</v>
      </c>
      <c r="E142" s="3">
        <f t="shared" si="30"/>
        <v>39970</v>
      </c>
      <c r="F142" s="3">
        <f t="shared" si="31"/>
        <v>39933</v>
      </c>
      <c r="G142" s="61">
        <f t="shared" si="32"/>
        <v>2009</v>
      </c>
      <c r="H142" s="61">
        <f t="shared" si="33"/>
        <v>4</v>
      </c>
      <c r="I142" s="61" t="str">
        <f>VLOOKUP(H142,'Lookup Values'!$C$2:$D$13,2,FALSE)</f>
        <v>APR</v>
      </c>
      <c r="J142" s="61">
        <f t="shared" si="34"/>
        <v>6</v>
      </c>
      <c r="K142" s="61">
        <f t="shared" si="35"/>
        <v>2</v>
      </c>
      <c r="L142" s="61" t="str">
        <f>VLOOKUP(K142,'Lookup Values'!$F$2:$G$8,2,FALSE)</f>
        <v>Monday</v>
      </c>
      <c r="M142" s="3">
        <v>39917</v>
      </c>
      <c r="N142" s="63">
        <f t="shared" si="28"/>
        <v>8</v>
      </c>
      <c r="O142" s="8">
        <v>0.45254835392131343</v>
      </c>
      <c r="P142" t="s">
        <v>18</v>
      </c>
      <c r="Q142" t="s">
        <v>31</v>
      </c>
      <c r="R142" t="str">
        <f t="shared" si="36"/>
        <v>Food: Groceries</v>
      </c>
      <c r="S142" t="s">
        <v>30</v>
      </c>
      <c r="T142" t="s">
        <v>16</v>
      </c>
      <c r="U142" s="1">
        <v>487</v>
      </c>
      <c r="V142" s="1" t="str">
        <f t="shared" si="37"/>
        <v>Food: $487.00</v>
      </c>
      <c r="W142" s="1">
        <f>IF(U142="","",ROUND(U142*'Lookup Values'!$A$2,2))</f>
        <v>43.22</v>
      </c>
      <c r="X142" s="9" t="str">
        <f t="shared" si="38"/>
        <v>Expense</v>
      </c>
      <c r="Y142" s="2" t="s">
        <v>204</v>
      </c>
      <c r="Z142" s="3">
        <f t="shared" si="39"/>
        <v>39909</v>
      </c>
      <c r="AA142" s="67" t="str">
        <f t="shared" si="40"/>
        <v>NO</v>
      </c>
      <c r="AB142" s="2" t="str">
        <f t="shared" si="41"/>
        <v>NO</v>
      </c>
      <c r="AC142" t="str">
        <f>IF(AND(AND(G142&gt;=2007,G142&lt;=2009),OR(S142&lt;&gt;"MTA",S142&lt;&gt;"Fandango"),OR(P142="Food",P142="Shopping",P142="Entertainment")),"Awesome Transaction",IF(AND(G142&lt;=2010,Q142&lt;&gt;"Alcohol"),"Late Transaction",IF(G142=2006,"Early Transaction","CRAP Transaction")))</f>
        <v>Awesome Transaction</v>
      </c>
    </row>
    <row r="143" spans="1:29" x14ac:dyDescent="0.25">
      <c r="A143" s="2">
        <v>142</v>
      </c>
      <c r="B143" s="3" t="str">
        <f>TEXT(C143,"yymmdd") &amp; "-" &amp; UPPER(LEFT(P143,2)) &amp; "-" &amp; UPPER(LEFT(S143,3))</f>
        <v>120206-FO-CIT</v>
      </c>
      <c r="C143" s="3">
        <v>40945</v>
      </c>
      <c r="D143" s="3">
        <f t="shared" si="29"/>
        <v>40959</v>
      </c>
      <c r="E143" s="3">
        <f t="shared" si="30"/>
        <v>41005</v>
      </c>
      <c r="F143" s="3">
        <f t="shared" si="31"/>
        <v>40968</v>
      </c>
      <c r="G143" s="61">
        <f t="shared" si="32"/>
        <v>2012</v>
      </c>
      <c r="H143" s="61">
        <f t="shared" si="33"/>
        <v>2</v>
      </c>
      <c r="I143" s="61" t="str">
        <f>VLOOKUP(H143,'Lookup Values'!$C$2:$D$13,2,FALSE)</f>
        <v>FEB</v>
      </c>
      <c r="J143" s="61">
        <f t="shared" si="34"/>
        <v>6</v>
      </c>
      <c r="K143" s="61">
        <f t="shared" si="35"/>
        <v>2</v>
      </c>
      <c r="L143" s="61" t="str">
        <f>VLOOKUP(K143,'Lookup Values'!$F$2:$G$8,2,FALSE)</f>
        <v>Monday</v>
      </c>
      <c r="M143" s="3">
        <v>40953</v>
      </c>
      <c r="N143" s="63">
        <f t="shared" si="28"/>
        <v>8</v>
      </c>
      <c r="O143" s="8">
        <v>0.4499471389546229</v>
      </c>
      <c r="P143" t="s">
        <v>18</v>
      </c>
      <c r="Q143" t="s">
        <v>43</v>
      </c>
      <c r="R143" t="str">
        <f t="shared" si="36"/>
        <v>Food: Coffee</v>
      </c>
      <c r="S143" t="s">
        <v>42</v>
      </c>
      <c r="T143" t="s">
        <v>29</v>
      </c>
      <c r="U143" s="1">
        <v>104</v>
      </c>
      <c r="V143" s="1" t="str">
        <f t="shared" si="37"/>
        <v>Food: $104.00</v>
      </c>
      <c r="W143" s="1">
        <f>IF(U143="","",ROUND(U143*'Lookup Values'!$A$2,2))</f>
        <v>9.23</v>
      </c>
      <c r="X143" s="9" t="str">
        <f t="shared" si="38"/>
        <v>Expense</v>
      </c>
      <c r="Y143" s="2" t="s">
        <v>205</v>
      </c>
      <c r="Z143" s="3">
        <f t="shared" si="39"/>
        <v>40945</v>
      </c>
      <c r="AA143" s="67" t="str">
        <f t="shared" si="40"/>
        <v>NO</v>
      </c>
      <c r="AB143" s="2" t="str">
        <f t="shared" si="41"/>
        <v>NO</v>
      </c>
      <c r="AC143" t="str">
        <f>IF(AND(AND(G143&gt;=2007,G143&lt;=2009),OR(S143&lt;&gt;"MTA",S143&lt;&gt;"Fandango"),OR(P143="Food",P143="Shopping",P143="Entertainment")),"Awesome Transaction",IF(AND(G143&lt;=2010,Q143&lt;&gt;"Alcohol"),"Late Transaction",IF(G143=2006,"Early Transaction","CRAP Transaction")))</f>
        <v>CRAP Transaction</v>
      </c>
    </row>
    <row r="144" spans="1:29" x14ac:dyDescent="0.25">
      <c r="A144" s="2">
        <v>143</v>
      </c>
      <c r="B144" s="3" t="str">
        <f>TEXT(C144,"yymmdd") &amp; "-" &amp; UPPER(LEFT(P144,2)) &amp; "-" &amp; UPPER(LEFT(S144,3))</f>
        <v>110419-FO-CIT</v>
      </c>
      <c r="C144" s="3">
        <v>40652</v>
      </c>
      <c r="D144" s="3">
        <f t="shared" si="29"/>
        <v>40666</v>
      </c>
      <c r="E144" s="3">
        <f t="shared" si="30"/>
        <v>40713</v>
      </c>
      <c r="F144" s="3">
        <f t="shared" si="31"/>
        <v>40663</v>
      </c>
      <c r="G144" s="61">
        <f t="shared" si="32"/>
        <v>2011</v>
      </c>
      <c r="H144" s="61">
        <f t="shared" si="33"/>
        <v>4</v>
      </c>
      <c r="I144" s="61" t="str">
        <f>VLOOKUP(H144,'Lookup Values'!$C$2:$D$13,2,FALSE)</f>
        <v>APR</v>
      </c>
      <c r="J144" s="61">
        <f t="shared" si="34"/>
        <v>19</v>
      </c>
      <c r="K144" s="61">
        <f t="shared" si="35"/>
        <v>3</v>
      </c>
      <c r="L144" s="61" t="str">
        <f>VLOOKUP(K144,'Lookup Values'!$F$2:$G$8,2,FALSE)</f>
        <v>Tuesday</v>
      </c>
      <c r="M144" s="3">
        <v>40655</v>
      </c>
      <c r="N144" s="63">
        <f t="shared" si="28"/>
        <v>3</v>
      </c>
      <c r="O144" s="8">
        <v>0.12176073963876233</v>
      </c>
      <c r="P144" t="s">
        <v>18</v>
      </c>
      <c r="Q144" t="s">
        <v>43</v>
      </c>
      <c r="R144" t="str">
        <f t="shared" si="36"/>
        <v>Food: Coffee</v>
      </c>
      <c r="S144" t="s">
        <v>42</v>
      </c>
      <c r="T144" t="s">
        <v>16</v>
      </c>
      <c r="U144" s="1">
        <v>401</v>
      </c>
      <c r="V144" s="1" t="str">
        <f t="shared" si="37"/>
        <v>Food: $401.00</v>
      </c>
      <c r="W144" s="1">
        <f>IF(U144="","",ROUND(U144*'Lookup Values'!$A$2,2))</f>
        <v>35.590000000000003</v>
      </c>
      <c r="X144" s="9" t="str">
        <f t="shared" si="38"/>
        <v>Expense</v>
      </c>
      <c r="Y144" s="2" t="s">
        <v>206</v>
      </c>
      <c r="Z144" s="3">
        <f t="shared" si="39"/>
        <v>40652</v>
      </c>
      <c r="AA144" s="67" t="str">
        <f t="shared" si="40"/>
        <v>NO</v>
      </c>
      <c r="AB144" s="2" t="str">
        <f t="shared" si="41"/>
        <v>NO</v>
      </c>
      <c r="AC144" t="str">
        <f>IF(AND(AND(G144&gt;=2007,G144&lt;=2009),OR(S144&lt;&gt;"MTA",S144&lt;&gt;"Fandango"),OR(P144="Food",P144="Shopping",P144="Entertainment")),"Awesome Transaction",IF(AND(G144&lt;=2010,Q144&lt;&gt;"Alcohol"),"Late Transaction",IF(G144=2006,"Early Transaction","CRAP Transaction")))</f>
        <v>CRAP Transaction</v>
      </c>
    </row>
    <row r="145" spans="1:29" x14ac:dyDescent="0.25">
      <c r="A145" s="2">
        <v>144</v>
      </c>
      <c r="B145" s="3" t="str">
        <f>TEXT(C145,"yymmdd") &amp; "-" &amp; UPPER(LEFT(P145,2)) &amp; "-" &amp; UPPER(LEFT(S145,3))</f>
        <v>070504-TR-MTA</v>
      </c>
      <c r="C145" s="3">
        <v>39206</v>
      </c>
      <c r="D145" s="3">
        <f t="shared" si="29"/>
        <v>39220</v>
      </c>
      <c r="E145" s="3">
        <f t="shared" si="30"/>
        <v>39267</v>
      </c>
      <c r="F145" s="3">
        <f t="shared" si="31"/>
        <v>39233</v>
      </c>
      <c r="G145" s="61">
        <f t="shared" si="32"/>
        <v>2007</v>
      </c>
      <c r="H145" s="61">
        <f t="shared" si="33"/>
        <v>5</v>
      </c>
      <c r="I145" s="61" t="str">
        <f>VLOOKUP(H145,'Lookup Values'!$C$2:$D$13,2,FALSE)</f>
        <v>MAY</v>
      </c>
      <c r="J145" s="61">
        <f t="shared" si="34"/>
        <v>4</v>
      </c>
      <c r="K145" s="61">
        <f t="shared" si="35"/>
        <v>6</v>
      </c>
      <c r="L145" s="61" t="str">
        <f>VLOOKUP(K145,'Lookup Values'!$F$2:$G$8,2,FALSE)</f>
        <v>Friday</v>
      </c>
      <c r="M145" s="3">
        <v>39207</v>
      </c>
      <c r="N145" s="63">
        <f t="shared" si="28"/>
        <v>1</v>
      </c>
      <c r="O145" s="8">
        <v>5.9476413275806106E-2</v>
      </c>
      <c r="P145" t="s">
        <v>33</v>
      </c>
      <c r="Q145" t="s">
        <v>34</v>
      </c>
      <c r="R145" t="str">
        <f t="shared" si="36"/>
        <v>Transportation: Subway</v>
      </c>
      <c r="S145" t="s">
        <v>32</v>
      </c>
      <c r="T145" t="s">
        <v>16</v>
      </c>
      <c r="U145" s="1">
        <v>218</v>
      </c>
      <c r="V145" s="1" t="str">
        <f t="shared" si="37"/>
        <v>Transportation: $218.00</v>
      </c>
      <c r="W145" s="1">
        <f>IF(U145="","",ROUND(U145*'Lookup Values'!$A$2,2))</f>
        <v>19.350000000000001</v>
      </c>
      <c r="X145" s="9" t="str">
        <f t="shared" si="38"/>
        <v>Expense</v>
      </c>
      <c r="Y145" s="2" t="s">
        <v>119</v>
      </c>
      <c r="Z145" s="3">
        <f t="shared" si="39"/>
        <v>39206</v>
      </c>
      <c r="AA145" s="67" t="str">
        <f t="shared" si="40"/>
        <v>YES</v>
      </c>
      <c r="AB145" s="2" t="str">
        <f t="shared" si="41"/>
        <v>NO</v>
      </c>
      <c r="AC145" t="str">
        <f>IF(AND(AND(G145&gt;=2007,G145&lt;=2009),OR(S145&lt;&gt;"MTA",S145&lt;&gt;"Fandango"),OR(P145="Food",P145="Shopping",P145="Entertainment")),"Awesome Transaction",IF(AND(G145&lt;=2010,Q145&lt;&gt;"Alcohol"),"Late Transaction",IF(G145=2006,"Early Transaction","CRAP Transaction")))</f>
        <v>Late Transaction</v>
      </c>
    </row>
    <row r="146" spans="1:29" x14ac:dyDescent="0.25">
      <c r="A146" s="2">
        <v>145</v>
      </c>
      <c r="B146" s="3" t="str">
        <f>TEXT(C146,"yymmdd") &amp; "-" &amp; UPPER(LEFT(P146,2)) &amp; "-" &amp; UPPER(LEFT(S146,3))</f>
        <v>100503-HE-FRE</v>
      </c>
      <c r="C146" s="3">
        <v>40301</v>
      </c>
      <c r="D146" s="3">
        <f t="shared" si="29"/>
        <v>40315</v>
      </c>
      <c r="E146" s="3">
        <f t="shared" si="30"/>
        <v>40362</v>
      </c>
      <c r="F146" s="3">
        <f t="shared" si="31"/>
        <v>40329</v>
      </c>
      <c r="G146" s="61">
        <f t="shared" si="32"/>
        <v>2010</v>
      </c>
      <c r="H146" s="61">
        <f t="shared" si="33"/>
        <v>5</v>
      </c>
      <c r="I146" s="61" t="str">
        <f>VLOOKUP(H146,'Lookup Values'!$C$2:$D$13,2,FALSE)</f>
        <v>MAY</v>
      </c>
      <c r="J146" s="61">
        <f t="shared" si="34"/>
        <v>3</v>
      </c>
      <c r="K146" s="61">
        <f t="shared" si="35"/>
        <v>2</v>
      </c>
      <c r="L146" s="61" t="str">
        <f>VLOOKUP(K146,'Lookup Values'!$F$2:$G$8,2,FALSE)</f>
        <v>Monday</v>
      </c>
      <c r="M146" s="3">
        <v>40307</v>
      </c>
      <c r="N146" s="63">
        <f t="shared" si="28"/>
        <v>6</v>
      </c>
      <c r="O146" s="8">
        <v>0.72339283074052485</v>
      </c>
      <c r="P146" t="s">
        <v>45</v>
      </c>
      <c r="Q146" t="s">
        <v>46</v>
      </c>
      <c r="R146" t="str">
        <f t="shared" si="36"/>
        <v>Health: Insurance Premium</v>
      </c>
      <c r="S146" t="s">
        <v>44</v>
      </c>
      <c r="T146" t="s">
        <v>26</v>
      </c>
      <c r="U146" s="1">
        <v>248</v>
      </c>
      <c r="V146" s="1" t="str">
        <f t="shared" si="37"/>
        <v>Health: $248.00</v>
      </c>
      <c r="W146" s="1">
        <f>IF(U146="","",ROUND(U146*'Lookup Values'!$A$2,2))</f>
        <v>22.01</v>
      </c>
      <c r="X146" s="9" t="str">
        <f t="shared" si="38"/>
        <v>Expense</v>
      </c>
      <c r="Y146" s="2" t="s">
        <v>207</v>
      </c>
      <c r="Z146" s="3">
        <f t="shared" si="39"/>
        <v>40301</v>
      </c>
      <c r="AA146" s="67" t="str">
        <f t="shared" si="40"/>
        <v>NO</v>
      </c>
      <c r="AB146" s="2" t="str">
        <f t="shared" si="41"/>
        <v>NO</v>
      </c>
      <c r="AC146" t="str">
        <f>IF(AND(AND(G146&gt;=2007,G146&lt;=2009),OR(S146&lt;&gt;"MTA",S146&lt;&gt;"Fandango"),OR(P146="Food",P146="Shopping",P146="Entertainment")),"Awesome Transaction",IF(AND(G146&lt;=2010,Q146&lt;&gt;"Alcohol"),"Late Transaction",IF(G146=2006,"Early Transaction","CRAP Transaction")))</f>
        <v>Late Transaction</v>
      </c>
    </row>
    <row r="147" spans="1:29" x14ac:dyDescent="0.25">
      <c r="A147" s="2">
        <v>146</v>
      </c>
      <c r="B147" s="3" t="str">
        <f>TEXT(C147,"yymmdd") &amp; "-" &amp; UPPER(LEFT(P147,2)) &amp; "-" &amp; UPPER(LEFT(S147,3))</f>
        <v>120624-BI-CON</v>
      </c>
      <c r="C147" s="3">
        <v>41084</v>
      </c>
      <c r="D147" s="3">
        <f t="shared" si="29"/>
        <v>41096</v>
      </c>
      <c r="E147" s="3">
        <f t="shared" si="30"/>
        <v>41145</v>
      </c>
      <c r="F147" s="3">
        <f t="shared" si="31"/>
        <v>41090</v>
      </c>
      <c r="G147" s="61">
        <f t="shared" si="32"/>
        <v>2012</v>
      </c>
      <c r="H147" s="61">
        <f t="shared" si="33"/>
        <v>6</v>
      </c>
      <c r="I147" s="61" t="str">
        <f>VLOOKUP(H147,'Lookup Values'!$C$2:$D$13,2,FALSE)</f>
        <v>JUN</v>
      </c>
      <c r="J147" s="61">
        <f t="shared" si="34"/>
        <v>24</v>
      </c>
      <c r="K147" s="61">
        <f t="shared" si="35"/>
        <v>1</v>
      </c>
      <c r="L147" s="61" t="str">
        <f>VLOOKUP(K147,'Lookup Values'!$F$2:$G$8,2,FALSE)</f>
        <v>Sunday</v>
      </c>
      <c r="M147" s="3">
        <v>41093</v>
      </c>
      <c r="N147" s="63">
        <f t="shared" si="28"/>
        <v>9</v>
      </c>
      <c r="O147" s="8">
        <v>0.77625060719850481</v>
      </c>
      <c r="P147" t="s">
        <v>48</v>
      </c>
      <c r="Q147" t="s">
        <v>49</v>
      </c>
      <c r="R147" t="str">
        <f t="shared" si="36"/>
        <v>Bills: Utilities</v>
      </c>
      <c r="S147" t="s">
        <v>47</v>
      </c>
      <c r="T147" t="s">
        <v>29</v>
      </c>
      <c r="U147" s="1">
        <v>248</v>
      </c>
      <c r="V147" s="1" t="str">
        <f t="shared" si="37"/>
        <v>Bills: $248.00</v>
      </c>
      <c r="W147" s="1">
        <f>IF(U147="","",ROUND(U147*'Lookup Values'!$A$2,2))</f>
        <v>22.01</v>
      </c>
      <c r="X147" s="9" t="str">
        <f t="shared" si="38"/>
        <v>Expense</v>
      </c>
      <c r="Y147" s="2" t="s">
        <v>208</v>
      </c>
      <c r="Z147" s="3">
        <f t="shared" si="39"/>
        <v>41084</v>
      </c>
      <c r="AA147" s="67" t="str">
        <f t="shared" si="40"/>
        <v>NO</v>
      </c>
      <c r="AB147" s="2" t="str">
        <f t="shared" si="41"/>
        <v>NO</v>
      </c>
      <c r="AC147" t="str">
        <f>IF(AND(AND(G147&gt;=2007,G147&lt;=2009),OR(S147&lt;&gt;"MTA",S147&lt;&gt;"Fandango"),OR(P147="Food",P147="Shopping",P147="Entertainment")),"Awesome Transaction",IF(AND(G147&lt;=2010,Q147&lt;&gt;"Alcohol"),"Late Transaction",IF(G147=2006,"Early Transaction","CRAP Transaction")))</f>
        <v>CRAP Transaction</v>
      </c>
    </row>
    <row r="148" spans="1:29" x14ac:dyDescent="0.25">
      <c r="A148" s="2">
        <v>147</v>
      </c>
      <c r="B148" s="3" t="str">
        <f>TEXT(C148,"yymmdd") &amp; "-" &amp; UPPER(LEFT(P148,2)) &amp; "-" &amp; UPPER(LEFT(S148,3))</f>
        <v>080324-HE-FRE</v>
      </c>
      <c r="C148" s="3">
        <v>39531</v>
      </c>
      <c r="D148" s="3">
        <f t="shared" si="29"/>
        <v>39545</v>
      </c>
      <c r="E148" s="3">
        <f t="shared" si="30"/>
        <v>39592</v>
      </c>
      <c r="F148" s="3">
        <f t="shared" si="31"/>
        <v>39538</v>
      </c>
      <c r="G148" s="61">
        <f t="shared" si="32"/>
        <v>2008</v>
      </c>
      <c r="H148" s="61">
        <f t="shared" si="33"/>
        <v>3</v>
      </c>
      <c r="I148" s="61" t="str">
        <f>VLOOKUP(H148,'Lookup Values'!$C$2:$D$13,2,FALSE)</f>
        <v>MAR</v>
      </c>
      <c r="J148" s="61">
        <f t="shared" si="34"/>
        <v>24</v>
      </c>
      <c r="K148" s="61">
        <f t="shared" si="35"/>
        <v>2</v>
      </c>
      <c r="L148" s="61" t="str">
        <f>VLOOKUP(K148,'Lookup Values'!$F$2:$G$8,2,FALSE)</f>
        <v>Monday</v>
      </c>
      <c r="M148" s="3">
        <v>39532</v>
      </c>
      <c r="N148" s="63">
        <f t="shared" si="28"/>
        <v>1</v>
      </c>
      <c r="O148" s="8">
        <v>0.27136338067542753</v>
      </c>
      <c r="P148" t="s">
        <v>45</v>
      </c>
      <c r="Q148" t="s">
        <v>46</v>
      </c>
      <c r="R148" t="str">
        <f t="shared" si="36"/>
        <v>Health: Insurance Premium</v>
      </c>
      <c r="S148" t="s">
        <v>44</v>
      </c>
      <c r="T148" t="s">
        <v>16</v>
      </c>
      <c r="U148" s="1">
        <v>187</v>
      </c>
      <c r="V148" s="1" t="str">
        <f t="shared" si="37"/>
        <v>Health: $187.00</v>
      </c>
      <c r="W148" s="1">
        <f>IF(U148="","",ROUND(U148*'Lookup Values'!$A$2,2))</f>
        <v>16.600000000000001</v>
      </c>
      <c r="X148" s="9" t="str">
        <f t="shared" si="38"/>
        <v>Expense</v>
      </c>
      <c r="Y148" s="2" t="s">
        <v>209</v>
      </c>
      <c r="Z148" s="3">
        <f t="shared" si="39"/>
        <v>39531</v>
      </c>
      <c r="AA148" s="67" t="str">
        <f t="shared" si="40"/>
        <v>NO</v>
      </c>
      <c r="AB148" s="2" t="str">
        <f t="shared" si="41"/>
        <v>NO</v>
      </c>
      <c r="AC148" t="str">
        <f>IF(AND(AND(G148&gt;=2007,G148&lt;=2009),OR(S148&lt;&gt;"MTA",S148&lt;&gt;"Fandango"),OR(P148="Food",P148="Shopping",P148="Entertainment")),"Awesome Transaction",IF(AND(G148&lt;=2010,Q148&lt;&gt;"Alcohol"),"Late Transaction",IF(G148=2006,"Early Transaction","CRAP Transaction")))</f>
        <v>Late Transaction</v>
      </c>
    </row>
    <row r="149" spans="1:29" x14ac:dyDescent="0.25">
      <c r="A149" s="2">
        <v>148</v>
      </c>
      <c r="B149" s="3" t="str">
        <f>TEXT(C149,"yymmdd") &amp; "-" &amp; UPPER(LEFT(P149,2)) &amp; "-" &amp; UPPER(LEFT(S149,3))</f>
        <v>110426-FO-TRA</v>
      </c>
      <c r="C149" s="3">
        <v>40659</v>
      </c>
      <c r="D149" s="3">
        <f t="shared" si="29"/>
        <v>40673</v>
      </c>
      <c r="E149" s="3">
        <f t="shared" si="30"/>
        <v>40720</v>
      </c>
      <c r="F149" s="3">
        <f t="shared" si="31"/>
        <v>40663</v>
      </c>
      <c r="G149" s="61">
        <f t="shared" si="32"/>
        <v>2011</v>
      </c>
      <c r="H149" s="61">
        <f t="shared" si="33"/>
        <v>4</v>
      </c>
      <c r="I149" s="61" t="str">
        <f>VLOOKUP(H149,'Lookup Values'!$C$2:$D$13,2,FALSE)</f>
        <v>APR</v>
      </c>
      <c r="J149" s="61">
        <f t="shared" si="34"/>
        <v>26</v>
      </c>
      <c r="K149" s="61">
        <f t="shared" si="35"/>
        <v>3</v>
      </c>
      <c r="L149" s="61" t="str">
        <f>VLOOKUP(K149,'Lookup Values'!$F$2:$G$8,2,FALSE)</f>
        <v>Tuesday</v>
      </c>
      <c r="M149" s="3">
        <v>40668</v>
      </c>
      <c r="N149" s="63">
        <f t="shared" si="28"/>
        <v>9</v>
      </c>
      <c r="O149" s="8">
        <v>0.93028042190550331</v>
      </c>
      <c r="P149" t="s">
        <v>18</v>
      </c>
      <c r="Q149" t="s">
        <v>31</v>
      </c>
      <c r="R149" t="str">
        <f t="shared" si="36"/>
        <v>Food: Groceries</v>
      </c>
      <c r="S149" t="s">
        <v>30</v>
      </c>
      <c r="T149" t="s">
        <v>26</v>
      </c>
      <c r="U149" s="1">
        <v>349</v>
      </c>
      <c r="V149" s="1" t="str">
        <f t="shared" si="37"/>
        <v>Food: $349.00</v>
      </c>
      <c r="W149" s="1">
        <f>IF(U149="","",ROUND(U149*'Lookup Values'!$A$2,2))</f>
        <v>30.97</v>
      </c>
      <c r="X149" s="9" t="str">
        <f t="shared" si="38"/>
        <v>Expense</v>
      </c>
      <c r="Y149" s="2" t="s">
        <v>210</v>
      </c>
      <c r="Z149" s="3">
        <f t="shared" si="39"/>
        <v>40659</v>
      </c>
      <c r="AA149" s="67" t="str">
        <f t="shared" si="40"/>
        <v>NO</v>
      </c>
      <c r="AB149" s="2" t="str">
        <f t="shared" si="41"/>
        <v>NO</v>
      </c>
      <c r="AC149" t="str">
        <f>IF(AND(AND(G149&gt;=2007,G149&lt;=2009),OR(S149&lt;&gt;"MTA",S149&lt;&gt;"Fandango"),OR(P149="Food",P149="Shopping",P149="Entertainment")),"Awesome Transaction",IF(AND(G149&lt;=2010,Q149&lt;&gt;"Alcohol"),"Late Transaction",IF(G149=2006,"Early Transaction","CRAP Transaction")))</f>
        <v>CRAP Transaction</v>
      </c>
    </row>
    <row r="150" spans="1:29" x14ac:dyDescent="0.25">
      <c r="A150" s="2">
        <v>149</v>
      </c>
      <c r="B150" s="3" t="str">
        <f>TEXT(C150,"yymmdd") &amp; "-" &amp; UPPER(LEFT(P150,2)) &amp; "-" &amp; UPPER(LEFT(S150,3))</f>
        <v>090613-ED-SKI</v>
      </c>
      <c r="C150" s="3">
        <v>39977</v>
      </c>
      <c r="D150" s="3">
        <f t="shared" si="29"/>
        <v>39990</v>
      </c>
      <c r="E150" s="3">
        <f t="shared" si="30"/>
        <v>40038</v>
      </c>
      <c r="F150" s="3">
        <f t="shared" si="31"/>
        <v>39994</v>
      </c>
      <c r="G150" s="61">
        <f t="shared" si="32"/>
        <v>2009</v>
      </c>
      <c r="H150" s="61">
        <f t="shared" si="33"/>
        <v>6</v>
      </c>
      <c r="I150" s="61" t="str">
        <f>VLOOKUP(H150,'Lookup Values'!$C$2:$D$13,2,FALSE)</f>
        <v>JUN</v>
      </c>
      <c r="J150" s="61">
        <f t="shared" si="34"/>
        <v>13</v>
      </c>
      <c r="K150" s="61">
        <f t="shared" si="35"/>
        <v>7</v>
      </c>
      <c r="L150" s="61" t="str">
        <f>VLOOKUP(K150,'Lookup Values'!$F$2:$G$8,2,FALSE)</f>
        <v>Saturday</v>
      </c>
      <c r="M150" s="3">
        <v>39986</v>
      </c>
      <c r="N150" s="63">
        <f t="shared" si="28"/>
        <v>9</v>
      </c>
      <c r="O150" s="8">
        <v>0.83213331777925736</v>
      </c>
      <c r="P150" t="s">
        <v>24</v>
      </c>
      <c r="Q150" t="s">
        <v>36</v>
      </c>
      <c r="R150" t="str">
        <f t="shared" si="36"/>
        <v>Education: Professional Development</v>
      </c>
      <c r="S150" t="s">
        <v>35</v>
      </c>
      <c r="T150" t="s">
        <v>16</v>
      </c>
      <c r="U150" s="1">
        <v>164</v>
      </c>
      <c r="V150" s="1" t="str">
        <f t="shared" si="37"/>
        <v>Education: $164.00</v>
      </c>
      <c r="W150" s="1">
        <f>IF(U150="","",ROUND(U150*'Lookup Values'!$A$2,2))</f>
        <v>14.56</v>
      </c>
      <c r="X150" s="9" t="str">
        <f t="shared" si="38"/>
        <v>Expense</v>
      </c>
      <c r="Y150" s="2" t="s">
        <v>211</v>
      </c>
      <c r="Z150" s="3">
        <f t="shared" si="39"/>
        <v>39977</v>
      </c>
      <c r="AA150" s="67" t="str">
        <f t="shared" si="40"/>
        <v>YES</v>
      </c>
      <c r="AB150" s="2" t="str">
        <f t="shared" si="41"/>
        <v>NO</v>
      </c>
      <c r="AC150" t="str">
        <f>IF(AND(AND(G150&gt;=2007,G150&lt;=2009),OR(S150&lt;&gt;"MTA",S150&lt;&gt;"Fandango"),OR(P150="Food",P150="Shopping",P150="Entertainment")),"Awesome Transaction",IF(AND(G150&lt;=2010,Q150&lt;&gt;"Alcohol"),"Late Transaction",IF(G150=2006,"Early Transaction","CRAP Transaction")))</f>
        <v>Late Transaction</v>
      </c>
    </row>
    <row r="151" spans="1:29" x14ac:dyDescent="0.25">
      <c r="A151" s="2">
        <v>150</v>
      </c>
      <c r="B151" s="3" t="str">
        <f>TEXT(C151,"yymmdd") &amp; "-" &amp; UPPER(LEFT(P151,2)) &amp; "-" &amp; UPPER(LEFT(S151,3))</f>
        <v>070118-BI-CON</v>
      </c>
      <c r="C151" s="3">
        <v>39100</v>
      </c>
      <c r="D151" s="3">
        <f t="shared" si="29"/>
        <v>39114</v>
      </c>
      <c r="E151" s="3">
        <f t="shared" si="30"/>
        <v>39159</v>
      </c>
      <c r="F151" s="3">
        <f t="shared" si="31"/>
        <v>39113</v>
      </c>
      <c r="G151" s="61">
        <f t="shared" si="32"/>
        <v>2007</v>
      </c>
      <c r="H151" s="61">
        <f t="shared" si="33"/>
        <v>1</v>
      </c>
      <c r="I151" s="61" t="str">
        <f>VLOOKUP(H151,'Lookup Values'!$C$2:$D$13,2,FALSE)</f>
        <v>JAN</v>
      </c>
      <c r="J151" s="61">
        <f t="shared" si="34"/>
        <v>18</v>
      </c>
      <c r="K151" s="61">
        <f t="shared" si="35"/>
        <v>5</v>
      </c>
      <c r="L151" s="61" t="str">
        <f>VLOOKUP(K151,'Lookup Values'!$F$2:$G$8,2,FALSE)</f>
        <v>Thursday</v>
      </c>
      <c r="M151" s="3">
        <v>39103</v>
      </c>
      <c r="N151" s="63">
        <f t="shared" si="28"/>
        <v>3</v>
      </c>
      <c r="O151" s="8">
        <v>0.12165543746984742</v>
      </c>
      <c r="P151" t="s">
        <v>48</v>
      </c>
      <c r="Q151" t="s">
        <v>49</v>
      </c>
      <c r="R151" t="str">
        <f t="shared" si="36"/>
        <v>Bills: Utilities</v>
      </c>
      <c r="S151" t="s">
        <v>47</v>
      </c>
      <c r="T151" t="s">
        <v>16</v>
      </c>
      <c r="U151" s="1">
        <v>458</v>
      </c>
      <c r="V151" s="1" t="str">
        <f t="shared" si="37"/>
        <v>Bills: $458.00</v>
      </c>
      <c r="W151" s="1">
        <f>IF(U151="","",ROUND(U151*'Lookup Values'!$A$2,2))</f>
        <v>40.65</v>
      </c>
      <c r="X151" s="9" t="str">
        <f t="shared" si="38"/>
        <v>Expense</v>
      </c>
      <c r="Y151" s="2" t="s">
        <v>164</v>
      </c>
      <c r="Z151" s="3">
        <f t="shared" si="39"/>
        <v>39100</v>
      </c>
      <c r="AA151" s="67" t="str">
        <f t="shared" si="40"/>
        <v>NO</v>
      </c>
      <c r="AB151" s="2" t="str">
        <f t="shared" si="41"/>
        <v>NO</v>
      </c>
      <c r="AC151" t="str">
        <f>IF(AND(AND(G151&gt;=2007,G151&lt;=2009),OR(S151&lt;&gt;"MTA",S151&lt;&gt;"Fandango"),OR(P151="Food",P151="Shopping",P151="Entertainment")),"Awesome Transaction",IF(AND(G151&lt;=2010,Q151&lt;&gt;"Alcohol"),"Late Transaction",IF(G151=2006,"Early Transaction","CRAP Transaction")))</f>
        <v>Late Transaction</v>
      </c>
    </row>
    <row r="152" spans="1:29" x14ac:dyDescent="0.25">
      <c r="A152" s="2">
        <v>151</v>
      </c>
      <c r="B152" s="3" t="str">
        <f>TEXT(C152,"yymmdd") &amp; "-" &amp; UPPER(LEFT(P152,2)) &amp; "-" &amp; UPPER(LEFT(S152,3))</f>
        <v>100125-TR-MTA</v>
      </c>
      <c r="C152" s="3">
        <v>40203</v>
      </c>
      <c r="D152" s="3">
        <f t="shared" si="29"/>
        <v>40217</v>
      </c>
      <c r="E152" s="3">
        <f t="shared" si="30"/>
        <v>40262</v>
      </c>
      <c r="F152" s="3">
        <f t="shared" si="31"/>
        <v>40209</v>
      </c>
      <c r="G152" s="61">
        <f t="shared" si="32"/>
        <v>2010</v>
      </c>
      <c r="H152" s="61">
        <f t="shared" si="33"/>
        <v>1</v>
      </c>
      <c r="I152" s="61" t="str">
        <f>VLOOKUP(H152,'Lookup Values'!$C$2:$D$13,2,FALSE)</f>
        <v>JAN</v>
      </c>
      <c r="J152" s="61">
        <f t="shared" si="34"/>
        <v>25</v>
      </c>
      <c r="K152" s="61">
        <f t="shared" si="35"/>
        <v>2</v>
      </c>
      <c r="L152" s="61" t="str">
        <f>VLOOKUP(K152,'Lookup Values'!$F$2:$G$8,2,FALSE)</f>
        <v>Monday</v>
      </c>
      <c r="M152" s="3">
        <v>40211</v>
      </c>
      <c r="N152" s="63">
        <f t="shared" si="28"/>
        <v>8</v>
      </c>
      <c r="O152" s="8">
        <v>0.71386854190554649</v>
      </c>
      <c r="P152" t="s">
        <v>33</v>
      </c>
      <c r="Q152" t="s">
        <v>34</v>
      </c>
      <c r="R152" t="str">
        <f t="shared" si="36"/>
        <v>Transportation: Subway</v>
      </c>
      <c r="S152" t="s">
        <v>32</v>
      </c>
      <c r="T152" t="s">
        <v>26</v>
      </c>
      <c r="U152" s="1">
        <v>439</v>
      </c>
      <c r="V152" s="1" t="str">
        <f t="shared" si="37"/>
        <v>Transportation: $439.00</v>
      </c>
      <c r="W152" s="1">
        <f>IF(U152="","",ROUND(U152*'Lookup Values'!$A$2,2))</f>
        <v>38.96</v>
      </c>
      <c r="X152" s="9" t="str">
        <f t="shared" si="38"/>
        <v>Expense</v>
      </c>
      <c r="Y152" s="2" t="s">
        <v>212</v>
      </c>
      <c r="Z152" s="3">
        <f t="shared" si="39"/>
        <v>40203</v>
      </c>
      <c r="AA152" s="67" t="str">
        <f t="shared" si="40"/>
        <v>YES</v>
      </c>
      <c r="AB152" s="2" t="str">
        <f t="shared" si="41"/>
        <v>YES</v>
      </c>
      <c r="AC152" t="str">
        <f>IF(AND(AND(G152&gt;=2007,G152&lt;=2009),OR(S152&lt;&gt;"MTA",S152&lt;&gt;"Fandango"),OR(P152="Food",P152="Shopping",P152="Entertainment")),"Awesome Transaction",IF(AND(G152&lt;=2010,Q152&lt;&gt;"Alcohol"),"Late Transaction",IF(G152=2006,"Early Transaction","CRAP Transaction")))</f>
        <v>Late Transaction</v>
      </c>
    </row>
    <row r="153" spans="1:29" x14ac:dyDescent="0.25">
      <c r="A153" s="2">
        <v>152</v>
      </c>
      <c r="B153" s="3" t="str">
        <f>TEXT(C153,"yymmdd") &amp; "-" &amp; UPPER(LEFT(P153,2)) &amp; "-" &amp; UPPER(LEFT(S153,3))</f>
        <v>091229-TR-MTA</v>
      </c>
      <c r="C153" s="3">
        <v>40176</v>
      </c>
      <c r="D153" s="3">
        <f t="shared" si="29"/>
        <v>40190</v>
      </c>
      <c r="E153" s="3">
        <f t="shared" si="30"/>
        <v>40237</v>
      </c>
      <c r="F153" s="3">
        <f t="shared" si="31"/>
        <v>40178</v>
      </c>
      <c r="G153" s="61">
        <f t="shared" si="32"/>
        <v>2009</v>
      </c>
      <c r="H153" s="61">
        <f t="shared" si="33"/>
        <v>12</v>
      </c>
      <c r="I153" s="61" t="str">
        <f>VLOOKUP(H153,'Lookup Values'!$C$2:$D$13,2,FALSE)</f>
        <v>DEC</v>
      </c>
      <c r="J153" s="61">
        <f t="shared" si="34"/>
        <v>29</v>
      </c>
      <c r="K153" s="61">
        <f t="shared" si="35"/>
        <v>3</v>
      </c>
      <c r="L153" s="61" t="str">
        <f>VLOOKUP(K153,'Lookup Values'!$F$2:$G$8,2,FALSE)</f>
        <v>Tuesday</v>
      </c>
      <c r="M153" s="3">
        <v>40182</v>
      </c>
      <c r="N153" s="63">
        <f t="shared" si="28"/>
        <v>6</v>
      </c>
      <c r="O153" s="8">
        <v>0.25013315573450878</v>
      </c>
      <c r="P153" t="s">
        <v>33</v>
      </c>
      <c r="Q153" t="s">
        <v>34</v>
      </c>
      <c r="R153" t="str">
        <f t="shared" si="36"/>
        <v>Transportation: Subway</v>
      </c>
      <c r="S153" t="s">
        <v>32</v>
      </c>
      <c r="T153" t="s">
        <v>29</v>
      </c>
      <c r="U153" s="1">
        <v>297</v>
      </c>
      <c r="V153" s="1" t="str">
        <f t="shared" si="37"/>
        <v>Transportation: $297.00</v>
      </c>
      <c r="W153" s="1">
        <f>IF(U153="","",ROUND(U153*'Lookup Values'!$A$2,2))</f>
        <v>26.36</v>
      </c>
      <c r="X153" s="9" t="str">
        <f t="shared" si="38"/>
        <v>Expense</v>
      </c>
      <c r="Y153" s="2" t="s">
        <v>213</v>
      </c>
      <c r="Z153" s="3">
        <f t="shared" si="39"/>
        <v>40176</v>
      </c>
      <c r="AA153" s="67" t="str">
        <f t="shared" si="40"/>
        <v>YES</v>
      </c>
      <c r="AB153" s="2" t="str">
        <f t="shared" si="41"/>
        <v>NO</v>
      </c>
      <c r="AC153" t="str">
        <f>IF(AND(AND(G153&gt;=2007,G153&lt;=2009),OR(S153&lt;&gt;"MTA",S153&lt;&gt;"Fandango"),OR(P153="Food",P153="Shopping",P153="Entertainment")),"Awesome Transaction",IF(AND(G153&lt;=2010,Q153&lt;&gt;"Alcohol"),"Late Transaction",IF(G153=2006,"Early Transaction","CRAP Transaction")))</f>
        <v>Late Transaction</v>
      </c>
    </row>
    <row r="154" spans="1:29" x14ac:dyDescent="0.25">
      <c r="A154" s="2">
        <v>153</v>
      </c>
      <c r="B154" s="3" t="str">
        <f>TEXT(C154,"yymmdd") &amp; "-" &amp; UPPER(LEFT(P154,2)) &amp; "-" &amp; UPPER(LEFT(S154,3))</f>
        <v>120622-IN-LEG</v>
      </c>
      <c r="C154" s="3">
        <v>41082</v>
      </c>
      <c r="D154" s="3">
        <f t="shared" si="29"/>
        <v>41096</v>
      </c>
      <c r="E154" s="3">
        <f t="shared" si="30"/>
        <v>41143</v>
      </c>
      <c r="F154" s="3">
        <f t="shared" si="31"/>
        <v>41090</v>
      </c>
      <c r="G154" s="61">
        <f t="shared" si="32"/>
        <v>2012</v>
      </c>
      <c r="H154" s="61">
        <f t="shared" si="33"/>
        <v>6</v>
      </c>
      <c r="I154" s="61" t="str">
        <f>VLOOKUP(H154,'Lookup Values'!$C$2:$D$13,2,FALSE)</f>
        <v>JUN</v>
      </c>
      <c r="J154" s="61">
        <f t="shared" si="34"/>
        <v>22</v>
      </c>
      <c r="K154" s="61">
        <f t="shared" si="35"/>
        <v>6</v>
      </c>
      <c r="L154" s="61" t="str">
        <f>VLOOKUP(K154,'Lookup Values'!$F$2:$G$8,2,FALSE)</f>
        <v>Friday</v>
      </c>
      <c r="M154" s="3">
        <v>41085</v>
      </c>
      <c r="N154" s="63">
        <f t="shared" si="28"/>
        <v>3</v>
      </c>
      <c r="O154" s="8">
        <v>0.22643839836843271</v>
      </c>
      <c r="P154" t="s">
        <v>61</v>
      </c>
      <c r="Q154" t="s">
        <v>63</v>
      </c>
      <c r="R154" t="str">
        <f t="shared" si="36"/>
        <v>Income: Freelance Project</v>
      </c>
      <c r="S154" t="s">
        <v>66</v>
      </c>
      <c r="T154" t="s">
        <v>29</v>
      </c>
      <c r="U154" s="1">
        <v>184</v>
      </c>
      <c r="V154" s="1" t="str">
        <f t="shared" si="37"/>
        <v>Income: $184.00</v>
      </c>
      <c r="W154" s="1">
        <f>IF(U154="","",ROUND(U154*'Lookup Values'!$A$2,2))</f>
        <v>16.329999999999998</v>
      </c>
      <c r="X154" s="9" t="str">
        <f t="shared" si="38"/>
        <v>Income</v>
      </c>
      <c r="Y154" s="2" t="s">
        <v>214</v>
      </c>
      <c r="Z154" s="3">
        <f t="shared" si="39"/>
        <v>41082</v>
      </c>
      <c r="AA154" s="67" t="str">
        <f t="shared" si="40"/>
        <v>NO</v>
      </c>
      <c r="AB154" s="2" t="str">
        <f t="shared" si="41"/>
        <v>NO</v>
      </c>
      <c r="AC154" t="str">
        <f>IF(AND(AND(G154&gt;=2007,G154&lt;=2009),OR(S154&lt;&gt;"MTA",S154&lt;&gt;"Fandango"),OR(P154="Food",P154="Shopping",P154="Entertainment")),"Awesome Transaction",IF(AND(G154&lt;=2010,Q154&lt;&gt;"Alcohol"),"Late Transaction",IF(G154=2006,"Early Transaction","CRAP Transaction")))</f>
        <v>CRAP Transaction</v>
      </c>
    </row>
    <row r="155" spans="1:29" x14ac:dyDescent="0.25">
      <c r="A155" s="2">
        <v>154</v>
      </c>
      <c r="B155" s="3" t="str">
        <f>TEXT(C155,"yymmdd") &amp; "-" &amp; UPPER(LEFT(P155,2)) &amp; "-" &amp; UPPER(LEFT(S155,3))</f>
        <v>080117-BI-CON</v>
      </c>
      <c r="C155" s="3">
        <v>39464</v>
      </c>
      <c r="D155" s="3">
        <f t="shared" si="29"/>
        <v>39478</v>
      </c>
      <c r="E155" s="3">
        <f t="shared" si="30"/>
        <v>39524</v>
      </c>
      <c r="F155" s="3">
        <f t="shared" si="31"/>
        <v>39478</v>
      </c>
      <c r="G155" s="61">
        <f t="shared" si="32"/>
        <v>2008</v>
      </c>
      <c r="H155" s="61">
        <f t="shared" si="33"/>
        <v>1</v>
      </c>
      <c r="I155" s="61" t="str">
        <f>VLOOKUP(H155,'Lookup Values'!$C$2:$D$13,2,FALSE)</f>
        <v>JAN</v>
      </c>
      <c r="J155" s="61">
        <f t="shared" si="34"/>
        <v>17</v>
      </c>
      <c r="K155" s="61">
        <f t="shared" si="35"/>
        <v>5</v>
      </c>
      <c r="L155" s="61" t="str">
        <f>VLOOKUP(K155,'Lookup Values'!$F$2:$G$8,2,FALSE)</f>
        <v>Thursday</v>
      </c>
      <c r="M155" s="3">
        <v>39470</v>
      </c>
      <c r="N155" s="63">
        <f t="shared" si="28"/>
        <v>6</v>
      </c>
      <c r="O155" s="8">
        <v>0.22946252077950835</v>
      </c>
      <c r="P155" t="s">
        <v>48</v>
      </c>
      <c r="Q155" t="s">
        <v>49</v>
      </c>
      <c r="R155" t="str">
        <f t="shared" si="36"/>
        <v>Bills: Utilities</v>
      </c>
      <c r="S155" t="s">
        <v>47</v>
      </c>
      <c r="T155" t="s">
        <v>26</v>
      </c>
      <c r="U155" s="1">
        <v>467</v>
      </c>
      <c r="V155" s="1" t="str">
        <f t="shared" si="37"/>
        <v>Bills: $467.00</v>
      </c>
      <c r="W155" s="1">
        <f>IF(U155="","",ROUND(U155*'Lookup Values'!$A$2,2))</f>
        <v>41.45</v>
      </c>
      <c r="X155" s="9" t="str">
        <f t="shared" si="38"/>
        <v>Expense</v>
      </c>
      <c r="Y155" s="2" t="s">
        <v>215</v>
      </c>
      <c r="Z155" s="3">
        <f t="shared" si="39"/>
        <v>39464</v>
      </c>
      <c r="AA155" s="67" t="str">
        <f t="shared" si="40"/>
        <v>NO</v>
      </c>
      <c r="AB155" s="2" t="str">
        <f t="shared" si="41"/>
        <v>NO</v>
      </c>
      <c r="AC155" t="str">
        <f>IF(AND(AND(G155&gt;=2007,G155&lt;=2009),OR(S155&lt;&gt;"MTA",S155&lt;&gt;"Fandango"),OR(P155="Food",P155="Shopping",P155="Entertainment")),"Awesome Transaction",IF(AND(G155&lt;=2010,Q155&lt;&gt;"Alcohol"),"Late Transaction",IF(G155=2006,"Early Transaction","CRAP Transaction")))</f>
        <v>Late Transaction</v>
      </c>
    </row>
    <row r="156" spans="1:29" x14ac:dyDescent="0.25">
      <c r="A156" s="2">
        <v>155</v>
      </c>
      <c r="B156" s="3" t="str">
        <f>TEXT(C156,"yymmdd") &amp; "-" &amp; UPPER(LEFT(P156,2)) &amp; "-" &amp; UPPER(LEFT(S156,3))</f>
        <v>090703-IN-AUN</v>
      </c>
      <c r="C156" s="3">
        <v>39997</v>
      </c>
      <c r="D156" s="3">
        <f t="shared" si="29"/>
        <v>40011</v>
      </c>
      <c r="E156" s="3">
        <f t="shared" si="30"/>
        <v>40059</v>
      </c>
      <c r="F156" s="3">
        <f t="shared" si="31"/>
        <v>40025</v>
      </c>
      <c r="G156" s="61">
        <f t="shared" si="32"/>
        <v>2009</v>
      </c>
      <c r="H156" s="61">
        <f t="shared" si="33"/>
        <v>7</v>
      </c>
      <c r="I156" s="61" t="str">
        <f>VLOOKUP(H156,'Lookup Values'!$C$2:$D$13,2,FALSE)</f>
        <v>JUL</v>
      </c>
      <c r="J156" s="61">
        <f t="shared" si="34"/>
        <v>3</v>
      </c>
      <c r="K156" s="61">
        <f t="shared" si="35"/>
        <v>6</v>
      </c>
      <c r="L156" s="61" t="str">
        <f>VLOOKUP(K156,'Lookup Values'!$F$2:$G$8,2,FALSE)</f>
        <v>Friday</v>
      </c>
      <c r="M156" s="3">
        <v>40000</v>
      </c>
      <c r="N156" s="63">
        <f t="shared" si="28"/>
        <v>3</v>
      </c>
      <c r="O156" s="8">
        <v>0.44390519493753955</v>
      </c>
      <c r="P156" t="s">
        <v>61</v>
      </c>
      <c r="Q156" t="s">
        <v>64</v>
      </c>
      <c r="R156" t="str">
        <f t="shared" si="36"/>
        <v>Income: Gift Received</v>
      </c>
      <c r="S156" t="s">
        <v>67</v>
      </c>
      <c r="T156" t="s">
        <v>29</v>
      </c>
      <c r="U156" s="1">
        <v>492</v>
      </c>
      <c r="V156" s="1" t="str">
        <f t="shared" si="37"/>
        <v>Income: $492.00</v>
      </c>
      <c r="W156" s="1">
        <f>IF(U156="","",ROUND(U156*'Lookup Values'!$A$2,2))</f>
        <v>43.67</v>
      </c>
      <c r="X156" s="9" t="str">
        <f t="shared" si="38"/>
        <v>Income</v>
      </c>
      <c r="Y156" s="2" t="s">
        <v>216</v>
      </c>
      <c r="Z156" s="3">
        <f t="shared" si="39"/>
        <v>39997</v>
      </c>
      <c r="AA156" s="67" t="str">
        <f t="shared" si="40"/>
        <v>NO</v>
      </c>
      <c r="AB156" s="2" t="str">
        <f t="shared" si="41"/>
        <v>NO</v>
      </c>
      <c r="AC156" t="str">
        <f>IF(AND(AND(G156&gt;=2007,G156&lt;=2009),OR(S156&lt;&gt;"MTA",S156&lt;&gt;"Fandango"),OR(P156="Food",P156="Shopping",P156="Entertainment")),"Awesome Transaction",IF(AND(G156&lt;=2010,Q156&lt;&gt;"Alcohol"),"Late Transaction",IF(G156=2006,"Early Transaction","CRAP Transaction")))</f>
        <v>Late Transaction</v>
      </c>
    </row>
    <row r="157" spans="1:29" x14ac:dyDescent="0.25">
      <c r="A157" s="2">
        <v>156</v>
      </c>
      <c r="B157" s="3" t="str">
        <f>TEXT(C157,"yymmdd") &amp; "-" &amp; UPPER(LEFT(P157,2)) &amp; "-" &amp; UPPER(LEFT(S157,3))</f>
        <v>080407-BI-CON</v>
      </c>
      <c r="C157" s="3">
        <v>39545</v>
      </c>
      <c r="D157" s="3">
        <f t="shared" si="29"/>
        <v>39559</v>
      </c>
      <c r="E157" s="3">
        <f t="shared" si="30"/>
        <v>39606</v>
      </c>
      <c r="F157" s="3">
        <f t="shared" si="31"/>
        <v>39568</v>
      </c>
      <c r="G157" s="61">
        <f t="shared" si="32"/>
        <v>2008</v>
      </c>
      <c r="H157" s="61">
        <f t="shared" si="33"/>
        <v>4</v>
      </c>
      <c r="I157" s="61" t="str">
        <f>VLOOKUP(H157,'Lookup Values'!$C$2:$D$13,2,FALSE)</f>
        <v>APR</v>
      </c>
      <c r="J157" s="61">
        <f t="shared" si="34"/>
        <v>7</v>
      </c>
      <c r="K157" s="61">
        <f t="shared" si="35"/>
        <v>2</v>
      </c>
      <c r="L157" s="61" t="str">
        <f>VLOOKUP(K157,'Lookup Values'!$F$2:$G$8,2,FALSE)</f>
        <v>Monday</v>
      </c>
      <c r="M157" s="3">
        <v>39547</v>
      </c>
      <c r="N157" s="63">
        <f t="shared" si="28"/>
        <v>2</v>
      </c>
      <c r="O157" s="8">
        <v>9.8818914027050231E-2</v>
      </c>
      <c r="P157" t="s">
        <v>48</v>
      </c>
      <c r="Q157" t="s">
        <v>49</v>
      </c>
      <c r="R157" t="str">
        <f t="shared" si="36"/>
        <v>Bills: Utilities</v>
      </c>
      <c r="S157" t="s">
        <v>47</v>
      </c>
      <c r="T157" t="s">
        <v>16</v>
      </c>
      <c r="U157" s="1">
        <v>344</v>
      </c>
      <c r="V157" s="1" t="str">
        <f t="shared" si="37"/>
        <v>Bills: $344.00</v>
      </c>
      <c r="W157" s="1">
        <f>IF(U157="","",ROUND(U157*'Lookup Values'!$A$2,2))</f>
        <v>30.53</v>
      </c>
      <c r="X157" s="9" t="str">
        <f t="shared" si="38"/>
        <v>Expense</v>
      </c>
      <c r="Y157" s="2" t="s">
        <v>149</v>
      </c>
      <c r="Z157" s="3">
        <f t="shared" si="39"/>
        <v>39545</v>
      </c>
      <c r="AA157" s="67" t="str">
        <f t="shared" si="40"/>
        <v>NO</v>
      </c>
      <c r="AB157" s="2" t="str">
        <f t="shared" si="41"/>
        <v>NO</v>
      </c>
      <c r="AC157" t="str">
        <f>IF(AND(AND(G157&gt;=2007,G157&lt;=2009),OR(S157&lt;&gt;"MTA",S157&lt;&gt;"Fandango"),OR(P157="Food",P157="Shopping",P157="Entertainment")),"Awesome Transaction",IF(AND(G157&lt;=2010,Q157&lt;&gt;"Alcohol"),"Late Transaction",IF(G157=2006,"Early Transaction","CRAP Transaction")))</f>
        <v>Late Transaction</v>
      </c>
    </row>
    <row r="158" spans="1:29" x14ac:dyDescent="0.25">
      <c r="A158" s="2">
        <v>157</v>
      </c>
      <c r="B158" s="3" t="str">
        <f>TEXT(C158,"yymmdd") &amp; "-" &amp; UPPER(LEFT(P158,2)) &amp; "-" &amp; UPPER(LEFT(S158,3))</f>
        <v>100907-EN-FAN</v>
      </c>
      <c r="C158" s="3">
        <v>40428</v>
      </c>
      <c r="D158" s="3">
        <f t="shared" si="29"/>
        <v>40442</v>
      </c>
      <c r="E158" s="3">
        <f t="shared" si="30"/>
        <v>40489</v>
      </c>
      <c r="F158" s="3">
        <f t="shared" si="31"/>
        <v>40451</v>
      </c>
      <c r="G158" s="61">
        <f t="shared" si="32"/>
        <v>2010</v>
      </c>
      <c r="H158" s="61">
        <f t="shared" si="33"/>
        <v>9</v>
      </c>
      <c r="I158" s="61" t="str">
        <f>VLOOKUP(H158,'Lookup Values'!$C$2:$D$13,2,FALSE)</f>
        <v>SEP</v>
      </c>
      <c r="J158" s="61">
        <f t="shared" si="34"/>
        <v>7</v>
      </c>
      <c r="K158" s="61">
        <f t="shared" si="35"/>
        <v>3</v>
      </c>
      <c r="L158" s="61" t="str">
        <f>VLOOKUP(K158,'Lookup Values'!$F$2:$G$8,2,FALSE)</f>
        <v>Tuesday</v>
      </c>
      <c r="M158" s="3">
        <v>40438</v>
      </c>
      <c r="N158" s="63">
        <f t="shared" si="28"/>
        <v>10</v>
      </c>
      <c r="O158" s="8">
        <v>0.27172571293062131</v>
      </c>
      <c r="P158" t="s">
        <v>14</v>
      </c>
      <c r="Q158" t="s">
        <v>28</v>
      </c>
      <c r="R158" t="str">
        <f t="shared" si="36"/>
        <v>Entertainment: Movies</v>
      </c>
      <c r="S158" t="s">
        <v>27</v>
      </c>
      <c r="T158" t="s">
        <v>29</v>
      </c>
      <c r="U158" s="1">
        <v>481</v>
      </c>
      <c r="V158" s="1" t="str">
        <f t="shared" si="37"/>
        <v>Entertainment: $481.00</v>
      </c>
      <c r="W158" s="1">
        <f>IF(U158="","",ROUND(U158*'Lookup Values'!$A$2,2))</f>
        <v>42.69</v>
      </c>
      <c r="X158" s="9" t="str">
        <f t="shared" si="38"/>
        <v>Expense</v>
      </c>
      <c r="Y158" s="2" t="s">
        <v>217</v>
      </c>
      <c r="Z158" s="3">
        <f t="shared" si="39"/>
        <v>40428</v>
      </c>
      <c r="AA158" s="67" t="str">
        <f t="shared" si="40"/>
        <v>NO</v>
      </c>
      <c r="AB158" s="2" t="str">
        <f t="shared" si="41"/>
        <v>NO</v>
      </c>
      <c r="AC158" t="str">
        <f>IF(AND(AND(G158&gt;=2007,G158&lt;=2009),OR(S158&lt;&gt;"MTA",S158&lt;&gt;"Fandango"),OR(P158="Food",P158="Shopping",P158="Entertainment")),"Awesome Transaction",IF(AND(G158&lt;=2010,Q158&lt;&gt;"Alcohol"),"Late Transaction",IF(G158=2006,"Early Transaction","CRAP Transaction")))</f>
        <v>Late Transaction</v>
      </c>
    </row>
    <row r="159" spans="1:29" x14ac:dyDescent="0.25">
      <c r="A159" s="2">
        <v>158</v>
      </c>
      <c r="B159" s="3" t="str">
        <f>TEXT(C159,"yymmdd") &amp; "-" &amp; UPPER(LEFT(P159,2)) &amp; "-" &amp; UPPER(LEFT(S159,3))</f>
        <v>090915-FO-BAN</v>
      </c>
      <c r="C159" s="3">
        <v>40071</v>
      </c>
      <c r="D159" s="3">
        <f t="shared" si="29"/>
        <v>40085</v>
      </c>
      <c r="E159" s="3">
        <f t="shared" si="30"/>
        <v>40132</v>
      </c>
      <c r="F159" s="3">
        <f t="shared" si="31"/>
        <v>40086</v>
      </c>
      <c r="G159" s="61">
        <f t="shared" si="32"/>
        <v>2009</v>
      </c>
      <c r="H159" s="61">
        <f t="shared" si="33"/>
        <v>9</v>
      </c>
      <c r="I159" s="61" t="str">
        <f>VLOOKUP(H159,'Lookup Values'!$C$2:$D$13,2,FALSE)</f>
        <v>SEP</v>
      </c>
      <c r="J159" s="61">
        <f t="shared" si="34"/>
        <v>15</v>
      </c>
      <c r="K159" s="61">
        <f t="shared" si="35"/>
        <v>3</v>
      </c>
      <c r="L159" s="61" t="str">
        <f>VLOOKUP(K159,'Lookup Values'!$F$2:$G$8,2,FALSE)</f>
        <v>Tuesday</v>
      </c>
      <c r="M159" s="3">
        <v>40080</v>
      </c>
      <c r="N159" s="63">
        <f t="shared" si="28"/>
        <v>9</v>
      </c>
      <c r="O159" s="8">
        <v>0.10743527950948351</v>
      </c>
      <c r="P159" t="s">
        <v>18</v>
      </c>
      <c r="Q159" t="s">
        <v>19</v>
      </c>
      <c r="R159" t="str">
        <f t="shared" si="36"/>
        <v>Food: Restaurants</v>
      </c>
      <c r="S159" t="s">
        <v>17</v>
      </c>
      <c r="T159" t="s">
        <v>26</v>
      </c>
      <c r="U159" s="1">
        <v>226</v>
      </c>
      <c r="V159" s="1" t="str">
        <f t="shared" si="37"/>
        <v>Food: $226.00</v>
      </c>
      <c r="W159" s="1">
        <f>IF(U159="","",ROUND(U159*'Lookup Values'!$A$2,2))</f>
        <v>20.059999999999999</v>
      </c>
      <c r="X159" s="9" t="str">
        <f t="shared" si="38"/>
        <v>Expense</v>
      </c>
      <c r="Y159" s="2" t="s">
        <v>218</v>
      </c>
      <c r="Z159" s="3">
        <f t="shared" si="39"/>
        <v>40071</v>
      </c>
      <c r="AA159" s="67" t="str">
        <f t="shared" si="40"/>
        <v>NO</v>
      </c>
      <c r="AB159" s="2" t="str">
        <f t="shared" si="41"/>
        <v>NO</v>
      </c>
      <c r="AC159" t="str">
        <f>IF(AND(AND(G159&gt;=2007,G159&lt;=2009),OR(S159&lt;&gt;"MTA",S159&lt;&gt;"Fandango"),OR(P159="Food",P159="Shopping",P159="Entertainment")),"Awesome Transaction",IF(AND(G159&lt;=2010,Q159&lt;&gt;"Alcohol"),"Late Transaction",IF(G159=2006,"Early Transaction","CRAP Transaction")))</f>
        <v>Awesome Transaction</v>
      </c>
    </row>
    <row r="160" spans="1:29" x14ac:dyDescent="0.25">
      <c r="A160" s="2">
        <v>159</v>
      </c>
      <c r="B160" s="3" t="str">
        <f>TEXT(C160,"yymmdd") &amp; "-" &amp; UPPER(LEFT(P160,2)) &amp; "-" &amp; UPPER(LEFT(S160,3))</f>
        <v>070803-HO-BED</v>
      </c>
      <c r="C160" s="3">
        <v>39297</v>
      </c>
      <c r="D160" s="3">
        <f t="shared" si="29"/>
        <v>39311</v>
      </c>
      <c r="E160" s="3">
        <f t="shared" si="30"/>
        <v>39358</v>
      </c>
      <c r="F160" s="3">
        <f t="shared" si="31"/>
        <v>39325</v>
      </c>
      <c r="G160" s="61">
        <f t="shared" si="32"/>
        <v>2007</v>
      </c>
      <c r="H160" s="61">
        <f t="shared" si="33"/>
        <v>8</v>
      </c>
      <c r="I160" s="61" t="str">
        <f>VLOOKUP(H160,'Lookup Values'!$C$2:$D$13,2,FALSE)</f>
        <v>AUG</v>
      </c>
      <c r="J160" s="61">
        <f t="shared" si="34"/>
        <v>3</v>
      </c>
      <c r="K160" s="61">
        <f t="shared" si="35"/>
        <v>6</v>
      </c>
      <c r="L160" s="61" t="str">
        <f>VLOOKUP(K160,'Lookup Values'!$F$2:$G$8,2,FALSE)</f>
        <v>Friday</v>
      </c>
      <c r="M160" s="3">
        <v>39305</v>
      </c>
      <c r="N160" s="63">
        <f t="shared" si="28"/>
        <v>8</v>
      </c>
      <c r="O160" s="8">
        <v>0.71349760401750595</v>
      </c>
      <c r="P160" t="s">
        <v>38</v>
      </c>
      <c r="Q160" t="s">
        <v>39</v>
      </c>
      <c r="R160" t="str">
        <f t="shared" si="36"/>
        <v>Home: Cleaning Supplies</v>
      </c>
      <c r="S160" t="s">
        <v>37</v>
      </c>
      <c r="T160" t="s">
        <v>26</v>
      </c>
      <c r="U160" s="1">
        <v>141</v>
      </c>
      <c r="V160" s="1" t="str">
        <f t="shared" si="37"/>
        <v>Home: $141.00</v>
      </c>
      <c r="W160" s="1">
        <f>IF(U160="","",ROUND(U160*'Lookup Values'!$A$2,2))</f>
        <v>12.51</v>
      </c>
      <c r="X160" s="9" t="str">
        <f t="shared" si="38"/>
        <v>Expense</v>
      </c>
      <c r="Y160" s="2" t="s">
        <v>219</v>
      </c>
      <c r="Z160" s="3">
        <f t="shared" si="39"/>
        <v>39297</v>
      </c>
      <c r="AA160" s="67" t="str">
        <f t="shared" si="40"/>
        <v>NO</v>
      </c>
      <c r="AB160" s="2" t="str">
        <f t="shared" si="41"/>
        <v>NO</v>
      </c>
      <c r="AC160" t="str">
        <f>IF(AND(AND(G160&gt;=2007,G160&lt;=2009),OR(S160&lt;&gt;"MTA",S160&lt;&gt;"Fandango"),OR(P160="Food",P160="Shopping",P160="Entertainment")),"Awesome Transaction",IF(AND(G160&lt;=2010,Q160&lt;&gt;"Alcohol"),"Late Transaction",IF(G160=2006,"Early Transaction","CRAP Transaction")))</f>
        <v>Late Transaction</v>
      </c>
    </row>
    <row r="161" spans="1:29" x14ac:dyDescent="0.25">
      <c r="A161" s="2">
        <v>160</v>
      </c>
      <c r="B161" s="3" t="str">
        <f>TEXT(C161,"yymmdd") &amp; "-" &amp; UPPER(LEFT(P161,2)) &amp; "-" &amp; UPPER(LEFT(S161,3))</f>
        <v>120726-ED-SKI</v>
      </c>
      <c r="C161" s="3">
        <v>41116</v>
      </c>
      <c r="D161" s="3">
        <f t="shared" si="29"/>
        <v>41130</v>
      </c>
      <c r="E161" s="3">
        <f t="shared" si="30"/>
        <v>41178</v>
      </c>
      <c r="F161" s="3">
        <f t="shared" si="31"/>
        <v>41121</v>
      </c>
      <c r="G161" s="61">
        <f t="shared" si="32"/>
        <v>2012</v>
      </c>
      <c r="H161" s="61">
        <f t="shared" si="33"/>
        <v>7</v>
      </c>
      <c r="I161" s="61" t="str">
        <f>VLOOKUP(H161,'Lookup Values'!$C$2:$D$13,2,FALSE)</f>
        <v>JUL</v>
      </c>
      <c r="J161" s="61">
        <f t="shared" si="34"/>
        <v>26</v>
      </c>
      <c r="K161" s="61">
        <f t="shared" si="35"/>
        <v>5</v>
      </c>
      <c r="L161" s="61" t="str">
        <f>VLOOKUP(K161,'Lookup Values'!$F$2:$G$8,2,FALSE)</f>
        <v>Thursday</v>
      </c>
      <c r="M161" s="3">
        <v>41124</v>
      </c>
      <c r="N161" s="63">
        <f t="shared" si="28"/>
        <v>8</v>
      </c>
      <c r="O161" s="8">
        <v>0.82776373293365224</v>
      </c>
      <c r="P161" t="s">
        <v>24</v>
      </c>
      <c r="Q161" t="s">
        <v>36</v>
      </c>
      <c r="R161" t="str">
        <f t="shared" si="36"/>
        <v>Education: Professional Development</v>
      </c>
      <c r="S161" t="s">
        <v>35</v>
      </c>
      <c r="T161" t="s">
        <v>29</v>
      </c>
      <c r="U161" s="1">
        <v>45</v>
      </c>
      <c r="V161" s="1" t="str">
        <f t="shared" si="37"/>
        <v>Education: $45.00</v>
      </c>
      <c r="W161" s="1">
        <f>IF(U161="","",ROUND(U161*'Lookup Values'!$A$2,2))</f>
        <v>3.99</v>
      </c>
      <c r="X161" s="9" t="str">
        <f t="shared" si="38"/>
        <v>Expense</v>
      </c>
      <c r="Y161" s="2" t="s">
        <v>109</v>
      </c>
      <c r="Z161" s="3">
        <f t="shared" si="39"/>
        <v>41116</v>
      </c>
      <c r="AA161" s="67" t="str">
        <f t="shared" si="40"/>
        <v>YES</v>
      </c>
      <c r="AB161" s="2" t="str">
        <f t="shared" si="41"/>
        <v>NO</v>
      </c>
      <c r="AC161" t="str">
        <f>IF(AND(AND(G161&gt;=2007,G161&lt;=2009),OR(S161&lt;&gt;"MTA",S161&lt;&gt;"Fandango"),OR(P161="Food",P161="Shopping",P161="Entertainment")),"Awesome Transaction",IF(AND(G161&lt;=2010,Q161&lt;&gt;"Alcohol"),"Late Transaction",IF(G161=2006,"Early Transaction","CRAP Transaction")))</f>
        <v>CRAP Transaction</v>
      </c>
    </row>
    <row r="162" spans="1:29" x14ac:dyDescent="0.25">
      <c r="A162" s="2">
        <v>161</v>
      </c>
      <c r="B162" s="3" t="str">
        <f>TEXT(C162,"yymmdd") &amp; "-" &amp; UPPER(LEFT(P162,2)) &amp; "-" &amp; UPPER(LEFT(S162,3))</f>
        <v>120504-EN-FAN</v>
      </c>
      <c r="C162" s="3">
        <v>41033</v>
      </c>
      <c r="D162" s="3">
        <f t="shared" si="29"/>
        <v>41047</v>
      </c>
      <c r="E162" s="3">
        <f t="shared" si="30"/>
        <v>41094</v>
      </c>
      <c r="F162" s="3">
        <f t="shared" si="31"/>
        <v>41060</v>
      </c>
      <c r="G162" s="61">
        <f t="shared" si="32"/>
        <v>2012</v>
      </c>
      <c r="H162" s="61">
        <f t="shared" si="33"/>
        <v>5</v>
      </c>
      <c r="I162" s="61" t="str">
        <f>VLOOKUP(H162,'Lookup Values'!$C$2:$D$13,2,FALSE)</f>
        <v>MAY</v>
      </c>
      <c r="J162" s="61">
        <f t="shared" si="34"/>
        <v>4</v>
      </c>
      <c r="K162" s="61">
        <f t="shared" si="35"/>
        <v>6</v>
      </c>
      <c r="L162" s="61" t="str">
        <f>VLOOKUP(K162,'Lookup Values'!$F$2:$G$8,2,FALSE)</f>
        <v>Friday</v>
      </c>
      <c r="M162" s="3">
        <v>41041</v>
      </c>
      <c r="N162" s="63">
        <f t="shared" si="28"/>
        <v>8</v>
      </c>
      <c r="O162" s="8">
        <v>0.89602606988444478</v>
      </c>
      <c r="P162" t="s">
        <v>14</v>
      </c>
      <c r="Q162" t="s">
        <v>28</v>
      </c>
      <c r="R162" t="str">
        <f t="shared" si="36"/>
        <v>Entertainment: Movies</v>
      </c>
      <c r="S162" t="s">
        <v>27</v>
      </c>
      <c r="T162" t="s">
        <v>29</v>
      </c>
      <c r="U162" s="1">
        <v>408</v>
      </c>
      <c r="V162" s="1" t="str">
        <f t="shared" si="37"/>
        <v>Entertainment: $408.00</v>
      </c>
      <c r="W162" s="1">
        <f>IF(U162="","",ROUND(U162*'Lookup Values'!$A$2,2))</f>
        <v>36.21</v>
      </c>
      <c r="X162" s="9" t="str">
        <f t="shared" si="38"/>
        <v>Expense</v>
      </c>
      <c r="Y162" s="2" t="s">
        <v>220</v>
      </c>
      <c r="Z162" s="3">
        <f t="shared" si="39"/>
        <v>41033</v>
      </c>
      <c r="AA162" s="67" t="str">
        <f t="shared" si="40"/>
        <v>NO</v>
      </c>
      <c r="AB162" s="2" t="str">
        <f t="shared" si="41"/>
        <v>NO</v>
      </c>
      <c r="AC162" t="str">
        <f>IF(AND(AND(G162&gt;=2007,G162&lt;=2009),OR(S162&lt;&gt;"MTA",S162&lt;&gt;"Fandango"),OR(P162="Food",P162="Shopping",P162="Entertainment")),"Awesome Transaction",IF(AND(G162&lt;=2010,Q162&lt;&gt;"Alcohol"),"Late Transaction",IF(G162=2006,"Early Transaction","CRAP Transaction")))</f>
        <v>CRAP Transaction</v>
      </c>
    </row>
    <row r="163" spans="1:29" x14ac:dyDescent="0.25">
      <c r="A163" s="2">
        <v>162</v>
      </c>
      <c r="B163" s="3" t="str">
        <f>TEXT(C163,"yymmdd") &amp; "-" &amp; UPPER(LEFT(P163,2)) &amp; "-" &amp; UPPER(LEFT(S163,3))</f>
        <v>091119-FO-CIT</v>
      </c>
      <c r="C163" s="3">
        <v>40136</v>
      </c>
      <c r="D163" s="3">
        <f t="shared" si="29"/>
        <v>40150</v>
      </c>
      <c r="E163" s="3">
        <f t="shared" si="30"/>
        <v>40197</v>
      </c>
      <c r="F163" s="3">
        <f t="shared" si="31"/>
        <v>40147</v>
      </c>
      <c r="G163" s="61">
        <f t="shared" si="32"/>
        <v>2009</v>
      </c>
      <c r="H163" s="61">
        <f t="shared" si="33"/>
        <v>11</v>
      </c>
      <c r="I163" s="61" t="str">
        <f>VLOOKUP(H163,'Lookup Values'!$C$2:$D$13,2,FALSE)</f>
        <v>NOV</v>
      </c>
      <c r="J163" s="61">
        <f t="shared" si="34"/>
        <v>19</v>
      </c>
      <c r="K163" s="61">
        <f t="shared" si="35"/>
        <v>5</v>
      </c>
      <c r="L163" s="61" t="str">
        <f>VLOOKUP(K163,'Lookup Values'!$F$2:$G$8,2,FALSE)</f>
        <v>Thursday</v>
      </c>
      <c r="M163" s="3">
        <v>40142</v>
      </c>
      <c r="N163" s="63">
        <f t="shared" si="28"/>
        <v>6</v>
      </c>
      <c r="O163" s="8">
        <v>0.39299492626472254</v>
      </c>
      <c r="P163" t="s">
        <v>18</v>
      </c>
      <c r="Q163" t="s">
        <v>43</v>
      </c>
      <c r="R163" t="str">
        <f t="shared" si="36"/>
        <v>Food: Coffee</v>
      </c>
      <c r="S163" t="s">
        <v>42</v>
      </c>
      <c r="T163" t="s">
        <v>16</v>
      </c>
      <c r="U163" s="1">
        <v>182</v>
      </c>
      <c r="V163" s="1" t="str">
        <f t="shared" si="37"/>
        <v>Food: $182.00</v>
      </c>
      <c r="W163" s="1">
        <f>IF(U163="","",ROUND(U163*'Lookup Values'!$A$2,2))</f>
        <v>16.149999999999999</v>
      </c>
      <c r="X163" s="9" t="str">
        <f t="shared" si="38"/>
        <v>Expense</v>
      </c>
      <c r="Y163" s="2" t="s">
        <v>221</v>
      </c>
      <c r="Z163" s="3">
        <f t="shared" si="39"/>
        <v>40136</v>
      </c>
      <c r="AA163" s="67" t="str">
        <f t="shared" si="40"/>
        <v>NO</v>
      </c>
      <c r="AB163" s="2" t="str">
        <f t="shared" si="41"/>
        <v>NO</v>
      </c>
      <c r="AC163" t="str">
        <f>IF(AND(AND(G163&gt;=2007,G163&lt;=2009),OR(S163&lt;&gt;"MTA",S163&lt;&gt;"Fandango"),OR(P163="Food",P163="Shopping",P163="Entertainment")),"Awesome Transaction",IF(AND(G163&lt;=2010,Q163&lt;&gt;"Alcohol"),"Late Transaction",IF(G163=2006,"Early Transaction","CRAP Transaction")))</f>
        <v>Awesome Transaction</v>
      </c>
    </row>
    <row r="164" spans="1:29" x14ac:dyDescent="0.25">
      <c r="A164" s="2">
        <v>163</v>
      </c>
      <c r="B164" s="3" t="str">
        <f>TEXT(C164,"yymmdd") &amp; "-" &amp; UPPER(LEFT(P164,2)) &amp; "-" &amp; UPPER(LEFT(S164,3))</f>
        <v>110713-TR-MTA</v>
      </c>
      <c r="C164" s="3">
        <v>40737</v>
      </c>
      <c r="D164" s="3">
        <f t="shared" si="29"/>
        <v>40751</v>
      </c>
      <c r="E164" s="3">
        <f t="shared" si="30"/>
        <v>40799</v>
      </c>
      <c r="F164" s="3">
        <f t="shared" si="31"/>
        <v>40755</v>
      </c>
      <c r="G164" s="61">
        <f t="shared" si="32"/>
        <v>2011</v>
      </c>
      <c r="H164" s="61">
        <f t="shared" si="33"/>
        <v>7</v>
      </c>
      <c r="I164" s="61" t="str">
        <f>VLOOKUP(H164,'Lookup Values'!$C$2:$D$13,2,FALSE)</f>
        <v>JUL</v>
      </c>
      <c r="J164" s="61">
        <f t="shared" si="34"/>
        <v>13</v>
      </c>
      <c r="K164" s="61">
        <f t="shared" si="35"/>
        <v>4</v>
      </c>
      <c r="L164" s="61" t="str">
        <f>VLOOKUP(K164,'Lookup Values'!$F$2:$G$8,2,FALSE)</f>
        <v>Wednesday</v>
      </c>
      <c r="M164" s="3">
        <v>40747</v>
      </c>
      <c r="N164" s="63">
        <f t="shared" si="28"/>
        <v>10</v>
      </c>
      <c r="O164" s="8">
        <v>0.12394917627839153</v>
      </c>
      <c r="P164" t="s">
        <v>33</v>
      </c>
      <c r="Q164" t="s">
        <v>34</v>
      </c>
      <c r="R164" t="str">
        <f t="shared" si="36"/>
        <v>Transportation: Subway</v>
      </c>
      <c r="S164" t="s">
        <v>32</v>
      </c>
      <c r="T164" t="s">
        <v>29</v>
      </c>
      <c r="U164" s="1">
        <v>117</v>
      </c>
      <c r="V164" s="1" t="str">
        <f t="shared" si="37"/>
        <v>Transportation: $117.00</v>
      </c>
      <c r="W164" s="1">
        <f>IF(U164="","",ROUND(U164*'Lookup Values'!$A$2,2))</f>
        <v>10.38</v>
      </c>
      <c r="X164" s="9" t="str">
        <f t="shared" si="38"/>
        <v>Expense</v>
      </c>
      <c r="Y164" s="2" t="s">
        <v>222</v>
      </c>
      <c r="Z164" s="3">
        <f t="shared" si="39"/>
        <v>40737</v>
      </c>
      <c r="AA164" s="67" t="str">
        <f t="shared" si="40"/>
        <v>YES</v>
      </c>
      <c r="AB164" s="2" t="str">
        <f t="shared" si="41"/>
        <v>NO</v>
      </c>
      <c r="AC164" t="str">
        <f>IF(AND(AND(G164&gt;=2007,G164&lt;=2009),OR(S164&lt;&gt;"MTA",S164&lt;&gt;"Fandango"),OR(P164="Food",P164="Shopping",P164="Entertainment")),"Awesome Transaction",IF(AND(G164&lt;=2010,Q164&lt;&gt;"Alcohol"),"Late Transaction",IF(G164=2006,"Early Transaction","CRAP Transaction")))</f>
        <v>CRAP Transaction</v>
      </c>
    </row>
    <row r="165" spans="1:29" x14ac:dyDescent="0.25">
      <c r="A165" s="2">
        <v>164</v>
      </c>
      <c r="B165" s="3" t="str">
        <f>TEXT(C165,"yymmdd") &amp; "-" &amp; UPPER(LEFT(P165,2)) &amp; "-" &amp; UPPER(LEFT(S165,3))</f>
        <v>070126-EN-MOE</v>
      </c>
      <c r="C165" s="3">
        <v>39108</v>
      </c>
      <c r="D165" s="3">
        <f t="shared" si="29"/>
        <v>39122</v>
      </c>
      <c r="E165" s="3">
        <f t="shared" si="30"/>
        <v>39167</v>
      </c>
      <c r="F165" s="3">
        <f t="shared" si="31"/>
        <v>39113</v>
      </c>
      <c r="G165" s="61">
        <f t="shared" si="32"/>
        <v>2007</v>
      </c>
      <c r="H165" s="61">
        <f t="shared" si="33"/>
        <v>1</v>
      </c>
      <c r="I165" s="61" t="str">
        <f>VLOOKUP(H165,'Lookup Values'!$C$2:$D$13,2,FALSE)</f>
        <v>JAN</v>
      </c>
      <c r="J165" s="61">
        <f t="shared" si="34"/>
        <v>26</v>
      </c>
      <c r="K165" s="61">
        <f t="shared" si="35"/>
        <v>6</v>
      </c>
      <c r="L165" s="61" t="str">
        <f>VLOOKUP(K165,'Lookup Values'!$F$2:$G$8,2,FALSE)</f>
        <v>Friday</v>
      </c>
      <c r="M165" s="3">
        <v>39110</v>
      </c>
      <c r="N165" s="63">
        <f t="shared" si="28"/>
        <v>2</v>
      </c>
      <c r="O165" s="8">
        <v>0.21984087424776466</v>
      </c>
      <c r="P165" t="s">
        <v>14</v>
      </c>
      <c r="Q165" t="s">
        <v>15</v>
      </c>
      <c r="R165" t="str">
        <f t="shared" si="36"/>
        <v>Entertainment: Alcohol</v>
      </c>
      <c r="S165" t="s">
        <v>13</v>
      </c>
      <c r="T165" t="s">
        <v>26</v>
      </c>
      <c r="U165" s="1">
        <v>354</v>
      </c>
      <c r="V165" s="1" t="str">
        <f t="shared" si="37"/>
        <v>Entertainment: $354.00</v>
      </c>
      <c r="W165" s="1">
        <f>IF(U165="","",ROUND(U165*'Lookup Values'!$A$2,2))</f>
        <v>31.42</v>
      </c>
      <c r="X165" s="9" t="str">
        <f t="shared" si="38"/>
        <v>Expense</v>
      </c>
      <c r="Y165" s="2" t="s">
        <v>223</v>
      </c>
      <c r="Z165" s="3">
        <f t="shared" si="39"/>
        <v>39108</v>
      </c>
      <c r="AA165" s="67" t="str">
        <f t="shared" si="40"/>
        <v>NO</v>
      </c>
      <c r="AB165" s="2" t="str">
        <f t="shared" si="41"/>
        <v>NO</v>
      </c>
      <c r="AC165" t="str">
        <f>IF(AND(AND(G165&gt;=2007,G165&lt;=2009),OR(S165&lt;&gt;"MTA",S165&lt;&gt;"Fandango"),OR(P165="Food",P165="Shopping",P165="Entertainment")),"Awesome Transaction",IF(AND(G165&lt;=2010,Q165&lt;&gt;"Alcohol"),"Late Transaction",IF(G165=2006,"Early Transaction","CRAP Transaction")))</f>
        <v>Awesome Transaction</v>
      </c>
    </row>
    <row r="166" spans="1:29" x14ac:dyDescent="0.25">
      <c r="A166" s="2">
        <v>165</v>
      </c>
      <c r="B166" s="3" t="str">
        <f>TEXT(C166,"yymmdd") &amp; "-" &amp; UPPER(LEFT(P166,2)) &amp; "-" &amp; UPPER(LEFT(S166,3))</f>
        <v>090722-IN-AUN</v>
      </c>
      <c r="C166" s="3">
        <v>40016</v>
      </c>
      <c r="D166" s="3">
        <f t="shared" si="29"/>
        <v>40030</v>
      </c>
      <c r="E166" s="3">
        <f t="shared" si="30"/>
        <v>40078</v>
      </c>
      <c r="F166" s="3">
        <f t="shared" si="31"/>
        <v>40025</v>
      </c>
      <c r="G166" s="61">
        <f t="shared" si="32"/>
        <v>2009</v>
      </c>
      <c r="H166" s="61">
        <f t="shared" si="33"/>
        <v>7</v>
      </c>
      <c r="I166" s="61" t="str">
        <f>VLOOKUP(H166,'Lookup Values'!$C$2:$D$13,2,FALSE)</f>
        <v>JUL</v>
      </c>
      <c r="J166" s="61">
        <f t="shared" si="34"/>
        <v>22</v>
      </c>
      <c r="K166" s="61">
        <f t="shared" si="35"/>
        <v>4</v>
      </c>
      <c r="L166" s="61" t="str">
        <f>VLOOKUP(K166,'Lookup Values'!$F$2:$G$8,2,FALSE)</f>
        <v>Wednesday</v>
      </c>
      <c r="M166" s="3">
        <v>40026</v>
      </c>
      <c r="N166" s="63">
        <f t="shared" si="28"/>
        <v>10</v>
      </c>
      <c r="O166" s="8">
        <v>0.35411747975244046</v>
      </c>
      <c r="P166" t="s">
        <v>61</v>
      </c>
      <c r="Q166" t="s">
        <v>64</v>
      </c>
      <c r="R166" t="str">
        <f t="shared" si="36"/>
        <v>Income: Gift Received</v>
      </c>
      <c r="S166" t="s">
        <v>67</v>
      </c>
      <c r="T166" t="s">
        <v>29</v>
      </c>
      <c r="U166" s="1">
        <v>125</v>
      </c>
      <c r="V166" s="1" t="str">
        <f t="shared" si="37"/>
        <v>Income: $125.00</v>
      </c>
      <c r="W166" s="1">
        <f>IF(U166="","",ROUND(U166*'Lookup Values'!$A$2,2))</f>
        <v>11.09</v>
      </c>
      <c r="X166" s="9" t="str">
        <f t="shared" si="38"/>
        <v>Income</v>
      </c>
      <c r="Y166" s="2" t="s">
        <v>224</v>
      </c>
      <c r="Z166" s="3">
        <f t="shared" si="39"/>
        <v>40016</v>
      </c>
      <c r="AA166" s="67" t="str">
        <f t="shared" si="40"/>
        <v>NO</v>
      </c>
      <c r="AB166" s="2" t="str">
        <f t="shared" si="41"/>
        <v>NO</v>
      </c>
      <c r="AC166" t="str">
        <f>IF(AND(AND(G166&gt;=2007,G166&lt;=2009),OR(S166&lt;&gt;"MTA",S166&lt;&gt;"Fandango"),OR(P166="Food",P166="Shopping",P166="Entertainment")),"Awesome Transaction",IF(AND(G166&lt;=2010,Q166&lt;&gt;"Alcohol"),"Late Transaction",IF(G166=2006,"Early Transaction","CRAP Transaction")))</f>
        <v>Late Transaction</v>
      </c>
    </row>
    <row r="167" spans="1:29" x14ac:dyDescent="0.25">
      <c r="A167" s="2">
        <v>166</v>
      </c>
      <c r="B167" s="3" t="str">
        <f>TEXT(C167,"yymmdd") &amp; "-" &amp; UPPER(LEFT(P167,2)) &amp; "-" &amp; UPPER(LEFT(S167,3))</f>
        <v>120311-ED-ANT</v>
      </c>
      <c r="C167" s="3">
        <v>40979</v>
      </c>
      <c r="D167" s="3">
        <f t="shared" si="29"/>
        <v>40991</v>
      </c>
      <c r="E167" s="3">
        <f t="shared" si="30"/>
        <v>41040</v>
      </c>
      <c r="F167" s="3">
        <f t="shared" si="31"/>
        <v>40999</v>
      </c>
      <c r="G167" s="61">
        <f t="shared" si="32"/>
        <v>2012</v>
      </c>
      <c r="H167" s="61">
        <f t="shared" si="33"/>
        <v>3</v>
      </c>
      <c r="I167" s="61" t="str">
        <f>VLOOKUP(H167,'Lookup Values'!$C$2:$D$13,2,FALSE)</f>
        <v>MAR</v>
      </c>
      <c r="J167" s="61">
        <f t="shared" si="34"/>
        <v>11</v>
      </c>
      <c r="K167" s="61">
        <f t="shared" si="35"/>
        <v>1</v>
      </c>
      <c r="L167" s="61" t="str">
        <f>VLOOKUP(K167,'Lookup Values'!$F$2:$G$8,2,FALSE)</f>
        <v>Sunday</v>
      </c>
      <c r="M167" s="3">
        <v>40982</v>
      </c>
      <c r="N167" s="63">
        <f t="shared" si="28"/>
        <v>3</v>
      </c>
      <c r="O167" s="8">
        <v>0.82840119955568836</v>
      </c>
      <c r="P167" t="s">
        <v>24</v>
      </c>
      <c r="Q167" t="s">
        <v>25</v>
      </c>
      <c r="R167" t="str">
        <f t="shared" si="36"/>
        <v>Education: Tango Lessons</v>
      </c>
      <c r="S167" t="s">
        <v>23</v>
      </c>
      <c r="T167" t="s">
        <v>29</v>
      </c>
      <c r="U167" s="1">
        <v>56</v>
      </c>
      <c r="V167" s="1" t="str">
        <f t="shared" si="37"/>
        <v>Education: $56.00</v>
      </c>
      <c r="W167" s="1">
        <f>IF(U167="","",ROUND(U167*'Lookup Values'!$A$2,2))</f>
        <v>4.97</v>
      </c>
      <c r="X167" s="9" t="str">
        <f t="shared" si="38"/>
        <v>Expense</v>
      </c>
      <c r="Y167" s="2" t="s">
        <v>225</v>
      </c>
      <c r="Z167" s="3">
        <f t="shared" si="39"/>
        <v>40979</v>
      </c>
      <c r="AA167" s="67" t="str">
        <f t="shared" si="40"/>
        <v>NO</v>
      </c>
      <c r="AB167" s="2" t="str">
        <f t="shared" si="41"/>
        <v>NO</v>
      </c>
      <c r="AC167" t="str">
        <f>IF(AND(AND(G167&gt;=2007,G167&lt;=2009),OR(S167&lt;&gt;"MTA",S167&lt;&gt;"Fandango"),OR(P167="Food",P167="Shopping",P167="Entertainment")),"Awesome Transaction",IF(AND(G167&lt;=2010,Q167&lt;&gt;"Alcohol"),"Late Transaction",IF(G167=2006,"Early Transaction","CRAP Transaction")))</f>
        <v>CRAP Transaction</v>
      </c>
    </row>
    <row r="168" spans="1:29" x14ac:dyDescent="0.25">
      <c r="A168" s="2">
        <v>167</v>
      </c>
      <c r="B168" s="3" t="str">
        <f>TEXT(C168,"yymmdd") &amp; "-" &amp; UPPER(LEFT(P168,2)) &amp; "-" &amp; UPPER(LEFT(S168,3))</f>
        <v>100812-IN-LEG</v>
      </c>
      <c r="C168" s="3">
        <v>40402</v>
      </c>
      <c r="D168" s="3">
        <f t="shared" si="29"/>
        <v>40416</v>
      </c>
      <c r="E168" s="3">
        <f t="shared" si="30"/>
        <v>40463</v>
      </c>
      <c r="F168" s="3">
        <f t="shared" si="31"/>
        <v>40421</v>
      </c>
      <c r="G168" s="61">
        <f t="shared" si="32"/>
        <v>2010</v>
      </c>
      <c r="H168" s="61">
        <f t="shared" si="33"/>
        <v>8</v>
      </c>
      <c r="I168" s="61" t="str">
        <f>VLOOKUP(H168,'Lookup Values'!$C$2:$D$13,2,FALSE)</f>
        <v>AUG</v>
      </c>
      <c r="J168" s="61">
        <f t="shared" si="34"/>
        <v>12</v>
      </c>
      <c r="K168" s="61">
        <f t="shared" si="35"/>
        <v>5</v>
      </c>
      <c r="L168" s="61" t="str">
        <f>VLOOKUP(K168,'Lookup Values'!$F$2:$G$8,2,FALSE)</f>
        <v>Thursday</v>
      </c>
      <c r="M168" s="3">
        <v>40406</v>
      </c>
      <c r="N168" s="63">
        <f t="shared" si="28"/>
        <v>4</v>
      </c>
      <c r="O168" s="8">
        <v>0.89443770544615786</v>
      </c>
      <c r="P168" t="s">
        <v>61</v>
      </c>
      <c r="Q168" t="s">
        <v>63</v>
      </c>
      <c r="R168" t="str">
        <f t="shared" si="36"/>
        <v>Income: Freelance Project</v>
      </c>
      <c r="S168" t="s">
        <v>66</v>
      </c>
      <c r="T168" t="s">
        <v>16</v>
      </c>
      <c r="U168" s="1">
        <v>200</v>
      </c>
      <c r="V168" s="1" t="str">
        <f t="shared" si="37"/>
        <v>Income: $200.00</v>
      </c>
      <c r="W168" s="1">
        <f>IF(U168="","",ROUND(U168*'Lookup Values'!$A$2,2))</f>
        <v>17.75</v>
      </c>
      <c r="X168" s="9" t="str">
        <f t="shared" si="38"/>
        <v>Income</v>
      </c>
      <c r="Y168" s="2" t="s">
        <v>226</v>
      </c>
      <c r="Z168" s="3">
        <f t="shared" si="39"/>
        <v>40402</v>
      </c>
      <c r="AA168" s="67" t="str">
        <f t="shared" si="40"/>
        <v>NO</v>
      </c>
      <c r="AB168" s="2" t="str">
        <f t="shared" si="41"/>
        <v>NO</v>
      </c>
      <c r="AC168" t="str">
        <f>IF(AND(AND(G168&gt;=2007,G168&lt;=2009),OR(S168&lt;&gt;"MTA",S168&lt;&gt;"Fandango"),OR(P168="Food",P168="Shopping",P168="Entertainment")),"Awesome Transaction",IF(AND(G168&lt;=2010,Q168&lt;&gt;"Alcohol"),"Late Transaction",IF(G168=2006,"Early Transaction","CRAP Transaction")))</f>
        <v>Late Transaction</v>
      </c>
    </row>
    <row r="169" spans="1:29" x14ac:dyDescent="0.25">
      <c r="A169" s="2">
        <v>168</v>
      </c>
      <c r="B169" s="3" t="str">
        <f>TEXT(C169,"yymmdd") &amp; "-" &amp; UPPER(LEFT(P169,2)) &amp; "-" &amp; UPPER(LEFT(S169,3))</f>
        <v>110306-FO-TRA</v>
      </c>
      <c r="C169" s="3">
        <v>40608</v>
      </c>
      <c r="D169" s="3">
        <f t="shared" si="29"/>
        <v>40620</v>
      </c>
      <c r="E169" s="3">
        <f t="shared" si="30"/>
        <v>40669</v>
      </c>
      <c r="F169" s="3">
        <f t="shared" si="31"/>
        <v>40633</v>
      </c>
      <c r="G169" s="61">
        <f t="shared" si="32"/>
        <v>2011</v>
      </c>
      <c r="H169" s="61">
        <f t="shared" si="33"/>
        <v>3</v>
      </c>
      <c r="I169" s="61" t="str">
        <f>VLOOKUP(H169,'Lookup Values'!$C$2:$D$13,2,FALSE)</f>
        <v>MAR</v>
      </c>
      <c r="J169" s="61">
        <f t="shared" si="34"/>
        <v>6</v>
      </c>
      <c r="K169" s="61">
        <f t="shared" si="35"/>
        <v>1</v>
      </c>
      <c r="L169" s="61" t="str">
        <f>VLOOKUP(K169,'Lookup Values'!$F$2:$G$8,2,FALSE)</f>
        <v>Sunday</v>
      </c>
      <c r="M169" s="3">
        <v>40612</v>
      </c>
      <c r="N169" s="63">
        <f t="shared" si="28"/>
        <v>4</v>
      </c>
      <c r="O169" s="8">
        <v>7.0441013073011427E-2</v>
      </c>
      <c r="P169" t="s">
        <v>18</v>
      </c>
      <c r="Q169" t="s">
        <v>31</v>
      </c>
      <c r="R169" t="str">
        <f t="shared" si="36"/>
        <v>Food: Groceries</v>
      </c>
      <c r="S169" t="s">
        <v>30</v>
      </c>
      <c r="T169" t="s">
        <v>29</v>
      </c>
      <c r="U169" s="1">
        <v>263</v>
      </c>
      <c r="V169" s="1" t="str">
        <f t="shared" si="37"/>
        <v>Food: $263.00</v>
      </c>
      <c r="W169" s="1">
        <f>IF(U169="","",ROUND(U169*'Lookup Values'!$A$2,2))</f>
        <v>23.34</v>
      </c>
      <c r="X169" s="9" t="str">
        <f t="shared" si="38"/>
        <v>Expense</v>
      </c>
      <c r="Y169" s="2" t="s">
        <v>227</v>
      </c>
      <c r="Z169" s="3">
        <f t="shared" si="39"/>
        <v>40608</v>
      </c>
      <c r="AA169" s="67" t="str">
        <f t="shared" si="40"/>
        <v>NO</v>
      </c>
      <c r="AB169" s="2" t="str">
        <f t="shared" si="41"/>
        <v>NO</v>
      </c>
      <c r="AC169" t="str">
        <f>IF(AND(AND(G169&gt;=2007,G169&lt;=2009),OR(S169&lt;&gt;"MTA",S169&lt;&gt;"Fandango"),OR(P169="Food",P169="Shopping",P169="Entertainment")),"Awesome Transaction",IF(AND(G169&lt;=2010,Q169&lt;&gt;"Alcohol"),"Late Transaction",IF(G169=2006,"Early Transaction","CRAP Transaction")))</f>
        <v>CRAP Transaction</v>
      </c>
    </row>
    <row r="170" spans="1:29" x14ac:dyDescent="0.25">
      <c r="A170" s="2">
        <v>169</v>
      </c>
      <c r="B170" s="3" t="str">
        <f>TEXT(C170,"yymmdd") &amp; "-" &amp; UPPER(LEFT(P170,2)) &amp; "-" &amp; UPPER(LEFT(S170,3))</f>
        <v>101224-IN-EZE</v>
      </c>
      <c r="C170" s="3">
        <v>40536</v>
      </c>
      <c r="D170" s="3">
        <f t="shared" si="29"/>
        <v>40550</v>
      </c>
      <c r="E170" s="3">
        <f t="shared" si="30"/>
        <v>40598</v>
      </c>
      <c r="F170" s="3">
        <f t="shared" si="31"/>
        <v>40543</v>
      </c>
      <c r="G170" s="61">
        <f t="shared" si="32"/>
        <v>2010</v>
      </c>
      <c r="H170" s="61">
        <f t="shared" si="33"/>
        <v>12</v>
      </c>
      <c r="I170" s="61" t="str">
        <f>VLOOKUP(H170,'Lookup Values'!$C$2:$D$13,2,FALSE)</f>
        <v>DEC</v>
      </c>
      <c r="J170" s="61">
        <f t="shared" si="34"/>
        <v>24</v>
      </c>
      <c r="K170" s="61">
        <f t="shared" si="35"/>
        <v>6</v>
      </c>
      <c r="L170" s="61" t="str">
        <f>VLOOKUP(K170,'Lookup Values'!$F$2:$G$8,2,FALSE)</f>
        <v>Friday</v>
      </c>
      <c r="M170" s="3">
        <v>40543</v>
      </c>
      <c r="N170" s="63">
        <f t="shared" si="28"/>
        <v>7</v>
      </c>
      <c r="O170" s="8">
        <v>4.9101176725103057E-2</v>
      </c>
      <c r="P170" t="s">
        <v>61</v>
      </c>
      <c r="Q170" t="s">
        <v>62</v>
      </c>
      <c r="R170" t="str">
        <f t="shared" si="36"/>
        <v>Income: Salary</v>
      </c>
      <c r="S170" t="s">
        <v>65</v>
      </c>
      <c r="T170" t="s">
        <v>26</v>
      </c>
      <c r="U170" s="1">
        <v>284</v>
      </c>
      <c r="V170" s="1" t="str">
        <f t="shared" si="37"/>
        <v>Income: $284.00</v>
      </c>
      <c r="W170" s="1">
        <f>IF(U170="","",ROUND(U170*'Lookup Values'!$A$2,2))</f>
        <v>25.21</v>
      </c>
      <c r="X170" s="9" t="str">
        <f t="shared" si="38"/>
        <v>Income</v>
      </c>
      <c r="Y170" s="2" t="s">
        <v>228</v>
      </c>
      <c r="Z170" s="3">
        <f t="shared" si="39"/>
        <v>40536</v>
      </c>
      <c r="AA170" s="67" t="str">
        <f t="shared" si="40"/>
        <v>NO</v>
      </c>
      <c r="AB170" s="2" t="str">
        <f t="shared" si="41"/>
        <v>NO</v>
      </c>
      <c r="AC170" t="str">
        <f>IF(AND(AND(G170&gt;=2007,G170&lt;=2009),OR(S170&lt;&gt;"MTA",S170&lt;&gt;"Fandango"),OR(P170="Food",P170="Shopping",P170="Entertainment")),"Awesome Transaction",IF(AND(G170&lt;=2010,Q170&lt;&gt;"Alcohol"),"Late Transaction",IF(G170=2006,"Early Transaction","CRAP Transaction")))</f>
        <v>Late Transaction</v>
      </c>
    </row>
    <row r="171" spans="1:29" x14ac:dyDescent="0.25">
      <c r="A171" s="2">
        <v>170</v>
      </c>
      <c r="B171" s="3" t="str">
        <f>TEXT(C171,"yymmdd") &amp; "-" &amp; UPPER(LEFT(P171,2)) &amp; "-" &amp; UPPER(LEFT(S171,3))</f>
        <v>110215-HO-BED</v>
      </c>
      <c r="C171" s="3">
        <v>40589</v>
      </c>
      <c r="D171" s="3">
        <f t="shared" si="29"/>
        <v>40603</v>
      </c>
      <c r="E171" s="3">
        <f t="shared" si="30"/>
        <v>40648</v>
      </c>
      <c r="F171" s="3">
        <f t="shared" si="31"/>
        <v>40602</v>
      </c>
      <c r="G171" s="61">
        <f t="shared" si="32"/>
        <v>2011</v>
      </c>
      <c r="H171" s="61">
        <f t="shared" si="33"/>
        <v>2</v>
      </c>
      <c r="I171" s="61" t="str">
        <f>VLOOKUP(H171,'Lookup Values'!$C$2:$D$13,2,FALSE)</f>
        <v>FEB</v>
      </c>
      <c r="J171" s="61">
        <f t="shared" si="34"/>
        <v>15</v>
      </c>
      <c r="K171" s="61">
        <f t="shared" si="35"/>
        <v>3</v>
      </c>
      <c r="L171" s="61" t="str">
        <f>VLOOKUP(K171,'Lookup Values'!$F$2:$G$8,2,FALSE)</f>
        <v>Tuesday</v>
      </c>
      <c r="M171" s="3">
        <v>40598</v>
      </c>
      <c r="N171" s="63">
        <f t="shared" si="28"/>
        <v>9</v>
      </c>
      <c r="O171" s="8">
        <v>0.31620376969358144</v>
      </c>
      <c r="P171" t="s">
        <v>38</v>
      </c>
      <c r="Q171" t="s">
        <v>39</v>
      </c>
      <c r="R171" t="str">
        <f t="shared" si="36"/>
        <v>Home: Cleaning Supplies</v>
      </c>
      <c r="S171" t="s">
        <v>37</v>
      </c>
      <c r="T171" t="s">
        <v>16</v>
      </c>
      <c r="U171" s="1">
        <v>456</v>
      </c>
      <c r="V171" s="1" t="str">
        <f t="shared" si="37"/>
        <v>Home: $456.00</v>
      </c>
      <c r="W171" s="1">
        <f>IF(U171="","",ROUND(U171*'Lookup Values'!$A$2,2))</f>
        <v>40.47</v>
      </c>
      <c r="X171" s="9" t="str">
        <f t="shared" si="38"/>
        <v>Expense</v>
      </c>
      <c r="Y171" s="2" t="s">
        <v>229</v>
      </c>
      <c r="Z171" s="3">
        <f t="shared" si="39"/>
        <v>40589</v>
      </c>
      <c r="AA171" s="67" t="str">
        <f t="shared" si="40"/>
        <v>NO</v>
      </c>
      <c r="AB171" s="2" t="str">
        <f t="shared" si="41"/>
        <v>NO</v>
      </c>
      <c r="AC171" t="str">
        <f>IF(AND(AND(G171&gt;=2007,G171&lt;=2009),OR(S171&lt;&gt;"MTA",S171&lt;&gt;"Fandango"),OR(P171="Food",P171="Shopping",P171="Entertainment")),"Awesome Transaction",IF(AND(G171&lt;=2010,Q171&lt;&gt;"Alcohol"),"Late Transaction",IF(G171=2006,"Early Transaction","CRAP Transaction")))</f>
        <v>CRAP Transaction</v>
      </c>
    </row>
    <row r="172" spans="1:29" x14ac:dyDescent="0.25">
      <c r="A172" s="2">
        <v>171</v>
      </c>
      <c r="B172" s="3" t="str">
        <f>TEXT(C172,"yymmdd") &amp; "-" &amp; UPPER(LEFT(P172,2)) &amp; "-" &amp; UPPER(LEFT(S172,3))</f>
        <v>100914-ED-ANT</v>
      </c>
      <c r="C172" s="3">
        <v>40435</v>
      </c>
      <c r="D172" s="3">
        <f t="shared" si="29"/>
        <v>40449</v>
      </c>
      <c r="E172" s="3">
        <f t="shared" si="30"/>
        <v>40496</v>
      </c>
      <c r="F172" s="3">
        <f t="shared" si="31"/>
        <v>40451</v>
      </c>
      <c r="G172" s="61">
        <f t="shared" si="32"/>
        <v>2010</v>
      </c>
      <c r="H172" s="61">
        <f t="shared" si="33"/>
        <v>9</v>
      </c>
      <c r="I172" s="61" t="str">
        <f>VLOOKUP(H172,'Lookup Values'!$C$2:$D$13,2,FALSE)</f>
        <v>SEP</v>
      </c>
      <c r="J172" s="61">
        <f t="shared" si="34"/>
        <v>14</v>
      </c>
      <c r="K172" s="61">
        <f t="shared" si="35"/>
        <v>3</v>
      </c>
      <c r="L172" s="61" t="str">
        <f>VLOOKUP(K172,'Lookup Values'!$F$2:$G$8,2,FALSE)</f>
        <v>Tuesday</v>
      </c>
      <c r="M172" s="3">
        <v>40440</v>
      </c>
      <c r="N172" s="63">
        <f t="shared" si="28"/>
        <v>5</v>
      </c>
      <c r="O172" s="8">
        <v>0.89934722039489634</v>
      </c>
      <c r="P172" t="s">
        <v>24</v>
      </c>
      <c r="Q172" t="s">
        <v>25</v>
      </c>
      <c r="R172" t="str">
        <f t="shared" si="36"/>
        <v>Education: Tango Lessons</v>
      </c>
      <c r="S172" t="s">
        <v>23</v>
      </c>
      <c r="T172" t="s">
        <v>29</v>
      </c>
      <c r="U172" s="1">
        <v>255</v>
      </c>
      <c r="V172" s="1" t="str">
        <f t="shared" si="37"/>
        <v>Education: $255.00</v>
      </c>
      <c r="W172" s="1">
        <f>IF(U172="","",ROUND(U172*'Lookup Values'!$A$2,2))</f>
        <v>22.63</v>
      </c>
      <c r="X172" s="9" t="str">
        <f t="shared" si="38"/>
        <v>Expense</v>
      </c>
      <c r="Y172" s="2" t="s">
        <v>230</v>
      </c>
      <c r="Z172" s="3">
        <f t="shared" si="39"/>
        <v>40435</v>
      </c>
      <c r="AA172" s="67" t="str">
        <f t="shared" si="40"/>
        <v>NO</v>
      </c>
      <c r="AB172" s="2" t="str">
        <f t="shared" si="41"/>
        <v>NO</v>
      </c>
      <c r="AC172" t="str">
        <f>IF(AND(AND(G172&gt;=2007,G172&lt;=2009),OR(S172&lt;&gt;"MTA",S172&lt;&gt;"Fandango"),OR(P172="Food",P172="Shopping",P172="Entertainment")),"Awesome Transaction",IF(AND(G172&lt;=2010,Q172&lt;&gt;"Alcohol"),"Late Transaction",IF(G172=2006,"Early Transaction","CRAP Transaction")))</f>
        <v>Late Transaction</v>
      </c>
    </row>
    <row r="173" spans="1:29" x14ac:dyDescent="0.25">
      <c r="A173" s="2">
        <v>172</v>
      </c>
      <c r="B173" s="3" t="str">
        <f>TEXT(C173,"yymmdd") &amp; "-" &amp; UPPER(LEFT(P173,2)) &amp; "-" &amp; UPPER(LEFT(S173,3))</f>
        <v>080914-TR-MTA</v>
      </c>
      <c r="C173" s="3">
        <v>39705</v>
      </c>
      <c r="D173" s="3">
        <f t="shared" si="29"/>
        <v>39717</v>
      </c>
      <c r="E173" s="3">
        <f t="shared" si="30"/>
        <v>39766</v>
      </c>
      <c r="F173" s="3">
        <f t="shared" si="31"/>
        <v>39721</v>
      </c>
      <c r="G173" s="61">
        <f t="shared" si="32"/>
        <v>2008</v>
      </c>
      <c r="H173" s="61">
        <f t="shared" si="33"/>
        <v>9</v>
      </c>
      <c r="I173" s="61" t="str">
        <f>VLOOKUP(H173,'Lookup Values'!$C$2:$D$13,2,FALSE)</f>
        <v>SEP</v>
      </c>
      <c r="J173" s="61">
        <f t="shared" si="34"/>
        <v>14</v>
      </c>
      <c r="K173" s="61">
        <f t="shared" si="35"/>
        <v>1</v>
      </c>
      <c r="L173" s="61" t="str">
        <f>VLOOKUP(K173,'Lookup Values'!$F$2:$G$8,2,FALSE)</f>
        <v>Sunday</v>
      </c>
      <c r="M173" s="3">
        <v>39710</v>
      </c>
      <c r="N173" s="63">
        <f t="shared" si="28"/>
        <v>5</v>
      </c>
      <c r="O173" s="8">
        <v>0.31972007674447089</v>
      </c>
      <c r="P173" t="s">
        <v>33</v>
      </c>
      <c r="Q173" t="s">
        <v>34</v>
      </c>
      <c r="R173" t="str">
        <f t="shared" si="36"/>
        <v>Transportation: Subway</v>
      </c>
      <c r="S173" t="s">
        <v>32</v>
      </c>
      <c r="T173" t="s">
        <v>16</v>
      </c>
      <c r="U173" s="1">
        <v>147</v>
      </c>
      <c r="V173" s="1" t="str">
        <f t="shared" si="37"/>
        <v>Transportation: $147.00</v>
      </c>
      <c r="W173" s="1">
        <f>IF(U173="","",ROUND(U173*'Lookup Values'!$A$2,2))</f>
        <v>13.05</v>
      </c>
      <c r="X173" s="9" t="str">
        <f t="shared" si="38"/>
        <v>Expense</v>
      </c>
      <c r="Y173" s="2" t="s">
        <v>231</v>
      </c>
      <c r="Z173" s="3">
        <f t="shared" si="39"/>
        <v>39705</v>
      </c>
      <c r="AA173" s="67" t="str">
        <f t="shared" si="40"/>
        <v>YES</v>
      </c>
      <c r="AB173" s="2" t="str">
        <f t="shared" si="41"/>
        <v>NO</v>
      </c>
      <c r="AC173" t="str">
        <f>IF(AND(AND(G173&gt;=2007,G173&lt;=2009),OR(S173&lt;&gt;"MTA",S173&lt;&gt;"Fandango"),OR(P173="Food",P173="Shopping",P173="Entertainment")),"Awesome Transaction",IF(AND(G173&lt;=2010,Q173&lt;&gt;"Alcohol"),"Late Transaction",IF(G173=2006,"Early Transaction","CRAP Transaction")))</f>
        <v>Late Transaction</v>
      </c>
    </row>
    <row r="174" spans="1:29" x14ac:dyDescent="0.25">
      <c r="A174" s="2">
        <v>173</v>
      </c>
      <c r="B174" s="3" t="str">
        <f>TEXT(C174,"yymmdd") &amp; "-" &amp; UPPER(LEFT(P174,2)) &amp; "-" &amp; UPPER(LEFT(S174,3))</f>
        <v>100311-BI-CON</v>
      </c>
      <c r="C174" s="3">
        <v>40248</v>
      </c>
      <c r="D174" s="3">
        <f t="shared" si="29"/>
        <v>40262</v>
      </c>
      <c r="E174" s="3">
        <f t="shared" si="30"/>
        <v>40309</v>
      </c>
      <c r="F174" s="3">
        <f t="shared" si="31"/>
        <v>40268</v>
      </c>
      <c r="G174" s="61">
        <f t="shared" si="32"/>
        <v>2010</v>
      </c>
      <c r="H174" s="61">
        <f t="shared" si="33"/>
        <v>3</v>
      </c>
      <c r="I174" s="61" t="str">
        <f>VLOOKUP(H174,'Lookup Values'!$C$2:$D$13,2,FALSE)</f>
        <v>MAR</v>
      </c>
      <c r="J174" s="61">
        <f t="shared" si="34"/>
        <v>11</v>
      </c>
      <c r="K174" s="61">
        <f t="shared" si="35"/>
        <v>5</v>
      </c>
      <c r="L174" s="61" t="str">
        <f>VLOOKUP(K174,'Lookup Values'!$F$2:$G$8,2,FALSE)</f>
        <v>Thursday</v>
      </c>
      <c r="M174" s="3">
        <v>40257</v>
      </c>
      <c r="N174" s="63">
        <f t="shared" si="28"/>
        <v>9</v>
      </c>
      <c r="O174" s="8">
        <v>0.40398913742373876</v>
      </c>
      <c r="P174" t="s">
        <v>48</v>
      </c>
      <c r="Q174" t="s">
        <v>49</v>
      </c>
      <c r="R174" t="str">
        <f t="shared" si="36"/>
        <v>Bills: Utilities</v>
      </c>
      <c r="S174" t="s">
        <v>47</v>
      </c>
      <c r="T174" t="s">
        <v>26</v>
      </c>
      <c r="U174" s="1">
        <v>52</v>
      </c>
      <c r="V174" s="1" t="str">
        <f t="shared" si="37"/>
        <v>Bills: $52.00</v>
      </c>
      <c r="W174" s="1">
        <f>IF(U174="","",ROUND(U174*'Lookup Values'!$A$2,2))</f>
        <v>4.62</v>
      </c>
      <c r="X174" s="9" t="str">
        <f t="shared" si="38"/>
        <v>Expense</v>
      </c>
      <c r="Y174" s="2" t="s">
        <v>232</v>
      </c>
      <c r="Z174" s="3">
        <f t="shared" si="39"/>
        <v>40248</v>
      </c>
      <c r="AA174" s="67" t="str">
        <f t="shared" si="40"/>
        <v>NO</v>
      </c>
      <c r="AB174" s="2" t="str">
        <f t="shared" si="41"/>
        <v>NO</v>
      </c>
      <c r="AC174" t="str">
        <f>IF(AND(AND(G174&gt;=2007,G174&lt;=2009),OR(S174&lt;&gt;"MTA",S174&lt;&gt;"Fandango"),OR(P174="Food",P174="Shopping",P174="Entertainment")),"Awesome Transaction",IF(AND(G174&lt;=2010,Q174&lt;&gt;"Alcohol"),"Late Transaction",IF(G174=2006,"Early Transaction","CRAP Transaction")))</f>
        <v>Late Transaction</v>
      </c>
    </row>
    <row r="175" spans="1:29" x14ac:dyDescent="0.25">
      <c r="A175" s="2">
        <v>174</v>
      </c>
      <c r="B175" s="3" t="str">
        <f>TEXT(C175,"yymmdd") &amp; "-" &amp; UPPER(LEFT(P175,2)) &amp; "-" &amp; UPPER(LEFT(S175,3))</f>
        <v>110929-IN-EZE</v>
      </c>
      <c r="C175" s="3">
        <v>40815</v>
      </c>
      <c r="D175" s="3">
        <f t="shared" si="29"/>
        <v>40829</v>
      </c>
      <c r="E175" s="3">
        <f t="shared" si="30"/>
        <v>40876</v>
      </c>
      <c r="F175" s="3">
        <f t="shared" si="31"/>
        <v>40816</v>
      </c>
      <c r="G175" s="61">
        <f t="shared" si="32"/>
        <v>2011</v>
      </c>
      <c r="H175" s="61">
        <f t="shared" si="33"/>
        <v>9</v>
      </c>
      <c r="I175" s="61" t="str">
        <f>VLOOKUP(H175,'Lookup Values'!$C$2:$D$13,2,FALSE)</f>
        <v>SEP</v>
      </c>
      <c r="J175" s="61">
        <f t="shared" si="34"/>
        <v>29</v>
      </c>
      <c r="K175" s="61">
        <f t="shared" si="35"/>
        <v>5</v>
      </c>
      <c r="L175" s="61" t="str">
        <f>VLOOKUP(K175,'Lookup Values'!$F$2:$G$8,2,FALSE)</f>
        <v>Thursday</v>
      </c>
      <c r="M175" s="3">
        <v>40823</v>
      </c>
      <c r="N175" s="63">
        <f t="shared" si="28"/>
        <v>8</v>
      </c>
      <c r="O175" s="8">
        <v>0.63983629580114321</v>
      </c>
      <c r="P175" t="s">
        <v>61</v>
      </c>
      <c r="Q175" t="s">
        <v>62</v>
      </c>
      <c r="R175" t="str">
        <f t="shared" si="36"/>
        <v>Income: Salary</v>
      </c>
      <c r="S175" t="s">
        <v>65</v>
      </c>
      <c r="T175" t="s">
        <v>16</v>
      </c>
      <c r="U175" s="1">
        <v>171</v>
      </c>
      <c r="V175" s="1" t="str">
        <f t="shared" si="37"/>
        <v>Income: $171.00</v>
      </c>
      <c r="W175" s="1">
        <f>IF(U175="","",ROUND(U175*'Lookup Values'!$A$2,2))</f>
        <v>15.18</v>
      </c>
      <c r="X175" s="9" t="str">
        <f t="shared" si="38"/>
        <v>Income</v>
      </c>
      <c r="Y175" s="2" t="s">
        <v>233</v>
      </c>
      <c r="Z175" s="3">
        <f t="shared" si="39"/>
        <v>40815</v>
      </c>
      <c r="AA175" s="67" t="str">
        <f t="shared" si="40"/>
        <v>NO</v>
      </c>
      <c r="AB175" s="2" t="str">
        <f t="shared" si="41"/>
        <v>NO</v>
      </c>
      <c r="AC175" t="str">
        <f>IF(AND(AND(G175&gt;=2007,G175&lt;=2009),OR(S175&lt;&gt;"MTA",S175&lt;&gt;"Fandango"),OR(P175="Food",P175="Shopping",P175="Entertainment")),"Awesome Transaction",IF(AND(G175&lt;=2010,Q175&lt;&gt;"Alcohol"),"Late Transaction",IF(G175=2006,"Early Transaction","CRAP Transaction")))</f>
        <v>CRAP Transaction</v>
      </c>
    </row>
    <row r="176" spans="1:29" x14ac:dyDescent="0.25">
      <c r="A176" s="2">
        <v>175</v>
      </c>
      <c r="B176" s="3" t="str">
        <f>TEXT(C176,"yymmdd") &amp; "-" &amp; UPPER(LEFT(P176,2)) &amp; "-" &amp; UPPER(LEFT(S176,3))</f>
        <v>100218-FO-CIT</v>
      </c>
      <c r="C176" s="3">
        <v>40227</v>
      </c>
      <c r="D176" s="3">
        <f t="shared" si="29"/>
        <v>40241</v>
      </c>
      <c r="E176" s="3">
        <f t="shared" si="30"/>
        <v>40286</v>
      </c>
      <c r="F176" s="3">
        <f t="shared" si="31"/>
        <v>40237</v>
      </c>
      <c r="G176" s="61">
        <f t="shared" si="32"/>
        <v>2010</v>
      </c>
      <c r="H176" s="61">
        <f t="shared" si="33"/>
        <v>2</v>
      </c>
      <c r="I176" s="61" t="str">
        <f>VLOOKUP(H176,'Lookup Values'!$C$2:$D$13,2,FALSE)</f>
        <v>FEB</v>
      </c>
      <c r="J176" s="61">
        <f t="shared" si="34"/>
        <v>18</v>
      </c>
      <c r="K176" s="61">
        <f t="shared" si="35"/>
        <v>5</v>
      </c>
      <c r="L176" s="61" t="str">
        <f>VLOOKUP(K176,'Lookup Values'!$F$2:$G$8,2,FALSE)</f>
        <v>Thursday</v>
      </c>
      <c r="M176" s="3">
        <v>40237</v>
      </c>
      <c r="N176" s="63">
        <f t="shared" si="28"/>
        <v>10</v>
      </c>
      <c r="O176" s="8">
        <v>0.8019769404497431</v>
      </c>
      <c r="P176" t="s">
        <v>18</v>
      </c>
      <c r="Q176" t="s">
        <v>43</v>
      </c>
      <c r="R176" t="str">
        <f t="shared" si="36"/>
        <v>Food: Coffee</v>
      </c>
      <c r="S176" t="s">
        <v>42</v>
      </c>
      <c r="T176" t="s">
        <v>16</v>
      </c>
      <c r="U176" s="1">
        <v>223</v>
      </c>
      <c r="V176" s="1" t="str">
        <f t="shared" si="37"/>
        <v>Food: $223.00</v>
      </c>
      <c r="W176" s="1">
        <f>IF(U176="","",ROUND(U176*'Lookup Values'!$A$2,2))</f>
        <v>19.79</v>
      </c>
      <c r="X176" s="9" t="str">
        <f t="shared" si="38"/>
        <v>Expense</v>
      </c>
      <c r="Y176" s="2" t="s">
        <v>234</v>
      </c>
      <c r="Z176" s="3">
        <f t="shared" si="39"/>
        <v>40227</v>
      </c>
      <c r="AA176" s="67" t="str">
        <f t="shared" si="40"/>
        <v>NO</v>
      </c>
      <c r="AB176" s="2" t="str">
        <f t="shared" si="41"/>
        <v>NO</v>
      </c>
      <c r="AC176" t="str">
        <f>IF(AND(AND(G176&gt;=2007,G176&lt;=2009),OR(S176&lt;&gt;"MTA",S176&lt;&gt;"Fandango"),OR(P176="Food",P176="Shopping",P176="Entertainment")),"Awesome Transaction",IF(AND(G176&lt;=2010,Q176&lt;&gt;"Alcohol"),"Late Transaction",IF(G176=2006,"Early Transaction","CRAP Transaction")))</f>
        <v>Late Transaction</v>
      </c>
    </row>
    <row r="177" spans="1:29" x14ac:dyDescent="0.25">
      <c r="A177" s="2">
        <v>176</v>
      </c>
      <c r="B177" s="3" t="str">
        <f>TEXT(C177,"yymmdd") &amp; "-" &amp; UPPER(LEFT(P177,2)) &amp; "-" &amp; UPPER(LEFT(S177,3))</f>
        <v>120205-FO-CIT</v>
      </c>
      <c r="C177" s="3">
        <v>40944</v>
      </c>
      <c r="D177" s="3">
        <f t="shared" si="29"/>
        <v>40956</v>
      </c>
      <c r="E177" s="3">
        <f t="shared" si="30"/>
        <v>41004</v>
      </c>
      <c r="F177" s="3">
        <f t="shared" si="31"/>
        <v>40968</v>
      </c>
      <c r="G177" s="61">
        <f t="shared" si="32"/>
        <v>2012</v>
      </c>
      <c r="H177" s="61">
        <f t="shared" si="33"/>
        <v>2</v>
      </c>
      <c r="I177" s="61" t="str">
        <f>VLOOKUP(H177,'Lookup Values'!$C$2:$D$13,2,FALSE)</f>
        <v>FEB</v>
      </c>
      <c r="J177" s="61">
        <f t="shared" si="34"/>
        <v>5</v>
      </c>
      <c r="K177" s="61">
        <f t="shared" si="35"/>
        <v>1</v>
      </c>
      <c r="L177" s="61" t="str">
        <f>VLOOKUP(K177,'Lookup Values'!$F$2:$G$8,2,FALSE)</f>
        <v>Sunday</v>
      </c>
      <c r="M177" s="3">
        <v>40952</v>
      </c>
      <c r="N177" s="63">
        <f t="shared" si="28"/>
        <v>8</v>
      </c>
      <c r="O177" s="8">
        <v>0.93898955643989523</v>
      </c>
      <c r="P177" t="s">
        <v>18</v>
      </c>
      <c r="Q177" t="s">
        <v>43</v>
      </c>
      <c r="R177" t="str">
        <f t="shared" si="36"/>
        <v>Food: Coffee</v>
      </c>
      <c r="S177" t="s">
        <v>42</v>
      </c>
      <c r="T177" t="s">
        <v>26</v>
      </c>
      <c r="U177" s="1">
        <v>164</v>
      </c>
      <c r="V177" s="1" t="str">
        <f t="shared" si="37"/>
        <v>Food: $164.00</v>
      </c>
      <c r="W177" s="1">
        <f>IF(U177="","",ROUND(U177*'Lookup Values'!$A$2,2))</f>
        <v>14.56</v>
      </c>
      <c r="X177" s="9" t="str">
        <f t="shared" si="38"/>
        <v>Expense</v>
      </c>
      <c r="Y177" s="2" t="s">
        <v>235</v>
      </c>
      <c r="Z177" s="3">
        <f t="shared" si="39"/>
        <v>40944</v>
      </c>
      <c r="AA177" s="67" t="str">
        <f t="shared" si="40"/>
        <v>NO</v>
      </c>
      <c r="AB177" s="2" t="str">
        <f t="shared" si="41"/>
        <v>NO</v>
      </c>
      <c r="AC177" t="str">
        <f>IF(AND(AND(G177&gt;=2007,G177&lt;=2009),OR(S177&lt;&gt;"MTA",S177&lt;&gt;"Fandango"),OR(P177="Food",P177="Shopping",P177="Entertainment")),"Awesome Transaction",IF(AND(G177&lt;=2010,Q177&lt;&gt;"Alcohol"),"Late Transaction",IF(G177=2006,"Early Transaction","CRAP Transaction")))</f>
        <v>CRAP Transaction</v>
      </c>
    </row>
    <row r="178" spans="1:29" x14ac:dyDescent="0.25">
      <c r="A178" s="2">
        <v>177</v>
      </c>
      <c r="B178" s="3" t="str">
        <f>TEXT(C178,"yymmdd") &amp; "-" &amp; UPPER(LEFT(P178,2)) &amp; "-" &amp; UPPER(LEFT(S178,3))</f>
        <v>100425-FO-TRA</v>
      </c>
      <c r="C178" s="3">
        <v>40293</v>
      </c>
      <c r="D178" s="3">
        <f t="shared" si="29"/>
        <v>40305</v>
      </c>
      <c r="E178" s="3">
        <f t="shared" si="30"/>
        <v>40354</v>
      </c>
      <c r="F178" s="3">
        <f t="shared" si="31"/>
        <v>40298</v>
      </c>
      <c r="G178" s="61">
        <f t="shared" si="32"/>
        <v>2010</v>
      </c>
      <c r="H178" s="61">
        <f t="shared" si="33"/>
        <v>4</v>
      </c>
      <c r="I178" s="61" t="str">
        <f>VLOOKUP(H178,'Lookup Values'!$C$2:$D$13,2,FALSE)</f>
        <v>APR</v>
      </c>
      <c r="J178" s="61">
        <f t="shared" si="34"/>
        <v>25</v>
      </c>
      <c r="K178" s="61">
        <f t="shared" si="35"/>
        <v>1</v>
      </c>
      <c r="L178" s="61" t="str">
        <f>VLOOKUP(K178,'Lookup Values'!$F$2:$G$8,2,FALSE)</f>
        <v>Sunday</v>
      </c>
      <c r="M178" s="3">
        <v>40300</v>
      </c>
      <c r="N178" s="63">
        <f t="shared" si="28"/>
        <v>7</v>
      </c>
      <c r="O178" s="8">
        <v>0.95138621174384319</v>
      </c>
      <c r="P178" t="s">
        <v>18</v>
      </c>
      <c r="Q178" t="s">
        <v>31</v>
      </c>
      <c r="R178" t="str">
        <f t="shared" si="36"/>
        <v>Food: Groceries</v>
      </c>
      <c r="S178" t="s">
        <v>30</v>
      </c>
      <c r="T178" t="s">
        <v>16</v>
      </c>
      <c r="U178" s="1">
        <v>101</v>
      </c>
      <c r="V178" s="1" t="str">
        <f t="shared" si="37"/>
        <v>Food: $101.00</v>
      </c>
      <c r="W178" s="1">
        <f>IF(U178="","",ROUND(U178*'Lookup Values'!$A$2,2))</f>
        <v>8.9600000000000009</v>
      </c>
      <c r="X178" s="9" t="str">
        <f t="shared" si="38"/>
        <v>Expense</v>
      </c>
      <c r="Y178" s="2" t="s">
        <v>236</v>
      </c>
      <c r="Z178" s="3">
        <f t="shared" si="39"/>
        <v>40293</v>
      </c>
      <c r="AA178" s="67" t="str">
        <f t="shared" si="40"/>
        <v>NO</v>
      </c>
      <c r="AB178" s="2" t="str">
        <f t="shared" si="41"/>
        <v>NO</v>
      </c>
      <c r="AC178" t="str">
        <f>IF(AND(AND(G178&gt;=2007,G178&lt;=2009),OR(S178&lt;&gt;"MTA",S178&lt;&gt;"Fandango"),OR(P178="Food",P178="Shopping",P178="Entertainment")),"Awesome Transaction",IF(AND(G178&lt;=2010,Q178&lt;&gt;"Alcohol"),"Late Transaction",IF(G178=2006,"Early Transaction","CRAP Transaction")))</f>
        <v>Late Transaction</v>
      </c>
    </row>
    <row r="179" spans="1:29" x14ac:dyDescent="0.25">
      <c r="A179" s="2">
        <v>178</v>
      </c>
      <c r="B179" s="3" t="str">
        <f>TEXT(C179,"yymmdd") &amp; "-" &amp; UPPER(LEFT(P179,2)) &amp; "-" &amp; UPPER(LEFT(S179,3))</f>
        <v>090915-IN-LEG</v>
      </c>
      <c r="C179" s="3">
        <v>40071</v>
      </c>
      <c r="D179" s="3">
        <f t="shared" si="29"/>
        <v>40085</v>
      </c>
      <c r="E179" s="3">
        <f t="shared" si="30"/>
        <v>40132</v>
      </c>
      <c r="F179" s="3">
        <f t="shared" si="31"/>
        <v>40086</v>
      </c>
      <c r="G179" s="61">
        <f t="shared" si="32"/>
        <v>2009</v>
      </c>
      <c r="H179" s="61">
        <f t="shared" si="33"/>
        <v>9</v>
      </c>
      <c r="I179" s="61" t="str">
        <f>VLOOKUP(H179,'Lookup Values'!$C$2:$D$13,2,FALSE)</f>
        <v>SEP</v>
      </c>
      <c r="J179" s="61">
        <f t="shared" si="34"/>
        <v>15</v>
      </c>
      <c r="K179" s="61">
        <f t="shared" si="35"/>
        <v>3</v>
      </c>
      <c r="L179" s="61" t="str">
        <f>VLOOKUP(K179,'Lookup Values'!$F$2:$G$8,2,FALSE)</f>
        <v>Tuesday</v>
      </c>
      <c r="M179" s="3">
        <v>40079</v>
      </c>
      <c r="N179" s="63">
        <f t="shared" si="28"/>
        <v>8</v>
      </c>
      <c r="O179" s="8">
        <v>8.1194793171304069E-2</v>
      </c>
      <c r="P179" t="s">
        <v>61</v>
      </c>
      <c r="Q179" t="s">
        <v>63</v>
      </c>
      <c r="R179" t="str">
        <f t="shared" si="36"/>
        <v>Income: Freelance Project</v>
      </c>
      <c r="S179" t="s">
        <v>66</v>
      </c>
      <c r="T179" t="s">
        <v>26</v>
      </c>
      <c r="U179" s="1">
        <v>490</v>
      </c>
      <c r="V179" s="1" t="str">
        <f t="shared" si="37"/>
        <v>Income: $490.00</v>
      </c>
      <c r="W179" s="1">
        <f>IF(U179="","",ROUND(U179*'Lookup Values'!$A$2,2))</f>
        <v>43.49</v>
      </c>
      <c r="X179" s="9" t="str">
        <f t="shared" si="38"/>
        <v>Income</v>
      </c>
      <c r="Y179" s="2" t="s">
        <v>218</v>
      </c>
      <c r="Z179" s="3">
        <f t="shared" si="39"/>
        <v>40071</v>
      </c>
      <c r="AA179" s="67" t="str">
        <f t="shared" si="40"/>
        <v>NO</v>
      </c>
      <c r="AB179" s="2" t="str">
        <f t="shared" si="41"/>
        <v>NO</v>
      </c>
      <c r="AC179" t="str">
        <f>IF(AND(AND(G179&gt;=2007,G179&lt;=2009),OR(S179&lt;&gt;"MTA",S179&lt;&gt;"Fandango"),OR(P179="Food",P179="Shopping",P179="Entertainment")),"Awesome Transaction",IF(AND(G179&lt;=2010,Q179&lt;&gt;"Alcohol"),"Late Transaction",IF(G179=2006,"Early Transaction","CRAP Transaction")))</f>
        <v>Late Transaction</v>
      </c>
    </row>
    <row r="180" spans="1:29" x14ac:dyDescent="0.25">
      <c r="A180" s="2">
        <v>179</v>
      </c>
      <c r="B180" s="3" t="str">
        <f>TEXT(C180,"yymmdd") &amp; "-" &amp; UPPER(LEFT(P180,2)) &amp; "-" &amp; UPPER(LEFT(S180,3))</f>
        <v>120604-EN-MOE</v>
      </c>
      <c r="C180" s="3">
        <v>41064</v>
      </c>
      <c r="D180" s="3">
        <f t="shared" si="29"/>
        <v>41078</v>
      </c>
      <c r="E180" s="3">
        <f t="shared" si="30"/>
        <v>41125</v>
      </c>
      <c r="F180" s="3">
        <f t="shared" si="31"/>
        <v>41090</v>
      </c>
      <c r="G180" s="61">
        <f t="shared" si="32"/>
        <v>2012</v>
      </c>
      <c r="H180" s="61">
        <f t="shared" si="33"/>
        <v>6</v>
      </c>
      <c r="I180" s="61" t="str">
        <f>VLOOKUP(H180,'Lookup Values'!$C$2:$D$13,2,FALSE)</f>
        <v>JUN</v>
      </c>
      <c r="J180" s="61">
        <f t="shared" si="34"/>
        <v>4</v>
      </c>
      <c r="K180" s="61">
        <f t="shared" si="35"/>
        <v>2</v>
      </c>
      <c r="L180" s="61" t="str">
        <f>VLOOKUP(K180,'Lookup Values'!$F$2:$G$8,2,FALSE)</f>
        <v>Monday</v>
      </c>
      <c r="M180" s="3">
        <v>41072</v>
      </c>
      <c r="N180" s="63">
        <f t="shared" si="28"/>
        <v>8</v>
      </c>
      <c r="O180" s="8">
        <v>0.66294768360825518</v>
      </c>
      <c r="P180" t="s">
        <v>14</v>
      </c>
      <c r="Q180" t="s">
        <v>15</v>
      </c>
      <c r="R180" t="str">
        <f t="shared" si="36"/>
        <v>Entertainment: Alcohol</v>
      </c>
      <c r="S180" t="s">
        <v>13</v>
      </c>
      <c r="T180" t="s">
        <v>26</v>
      </c>
      <c r="U180" s="1">
        <v>102</v>
      </c>
      <c r="V180" s="1" t="str">
        <f t="shared" si="37"/>
        <v>Entertainment: $102.00</v>
      </c>
      <c r="W180" s="1">
        <f>IF(U180="","",ROUND(U180*'Lookup Values'!$A$2,2))</f>
        <v>9.0500000000000007</v>
      </c>
      <c r="X180" s="9" t="str">
        <f t="shared" si="38"/>
        <v>Expense</v>
      </c>
      <c r="Y180" s="2" t="s">
        <v>237</v>
      </c>
      <c r="Z180" s="3">
        <f t="shared" si="39"/>
        <v>41064</v>
      </c>
      <c r="AA180" s="67" t="str">
        <f t="shared" si="40"/>
        <v>NO</v>
      </c>
      <c r="AB180" s="2" t="str">
        <f t="shared" si="41"/>
        <v>NO</v>
      </c>
      <c r="AC180" t="str">
        <f>IF(AND(AND(G180&gt;=2007,G180&lt;=2009),OR(S180&lt;&gt;"MTA",S180&lt;&gt;"Fandango"),OR(P180="Food",P180="Shopping",P180="Entertainment")),"Awesome Transaction",IF(AND(G180&lt;=2010,Q180&lt;&gt;"Alcohol"),"Late Transaction",IF(G180=2006,"Early Transaction","CRAP Transaction")))</f>
        <v>CRAP Transaction</v>
      </c>
    </row>
    <row r="181" spans="1:29" x14ac:dyDescent="0.25">
      <c r="A181" s="2">
        <v>180</v>
      </c>
      <c r="B181" s="3" t="str">
        <f>TEXT(C181,"yymmdd") &amp; "-" &amp; UPPER(LEFT(P181,2)) &amp; "-" &amp; UPPER(LEFT(S181,3))</f>
        <v>110220-TR-MTA</v>
      </c>
      <c r="C181" s="3">
        <v>40594</v>
      </c>
      <c r="D181" s="3">
        <f t="shared" si="29"/>
        <v>40606</v>
      </c>
      <c r="E181" s="3">
        <f t="shared" si="30"/>
        <v>40653</v>
      </c>
      <c r="F181" s="3">
        <f t="shared" si="31"/>
        <v>40602</v>
      </c>
      <c r="G181" s="61">
        <f t="shared" si="32"/>
        <v>2011</v>
      </c>
      <c r="H181" s="61">
        <f t="shared" si="33"/>
        <v>2</v>
      </c>
      <c r="I181" s="61" t="str">
        <f>VLOOKUP(H181,'Lookup Values'!$C$2:$D$13,2,FALSE)</f>
        <v>FEB</v>
      </c>
      <c r="J181" s="61">
        <f t="shared" si="34"/>
        <v>20</v>
      </c>
      <c r="K181" s="61">
        <f t="shared" si="35"/>
        <v>1</v>
      </c>
      <c r="L181" s="61" t="str">
        <f>VLOOKUP(K181,'Lookup Values'!$F$2:$G$8,2,FALSE)</f>
        <v>Sunday</v>
      </c>
      <c r="M181" s="3">
        <v>40602</v>
      </c>
      <c r="N181" s="63">
        <f t="shared" si="28"/>
        <v>8</v>
      </c>
      <c r="O181" s="8">
        <v>1.2146506370555921E-2</v>
      </c>
      <c r="P181" t="s">
        <v>33</v>
      </c>
      <c r="Q181" t="s">
        <v>34</v>
      </c>
      <c r="R181" t="str">
        <f t="shared" si="36"/>
        <v>Transportation: Subway</v>
      </c>
      <c r="S181" t="s">
        <v>32</v>
      </c>
      <c r="T181" t="s">
        <v>29</v>
      </c>
      <c r="U181" s="1">
        <v>8</v>
      </c>
      <c r="V181" s="1" t="str">
        <f t="shared" si="37"/>
        <v>Transportation: $8.00</v>
      </c>
      <c r="W181" s="1">
        <f>IF(U181="","",ROUND(U181*'Lookup Values'!$A$2,2))</f>
        <v>0.71</v>
      </c>
      <c r="X181" s="9" t="str">
        <f t="shared" si="38"/>
        <v>Expense</v>
      </c>
      <c r="Y181" s="2" t="s">
        <v>189</v>
      </c>
      <c r="Z181" s="3">
        <f t="shared" si="39"/>
        <v>40594</v>
      </c>
      <c r="AA181" s="67" t="str">
        <f t="shared" si="40"/>
        <v>YES</v>
      </c>
      <c r="AB181" s="2" t="str">
        <f t="shared" si="41"/>
        <v>NO</v>
      </c>
      <c r="AC181" t="str">
        <f>IF(AND(AND(G181&gt;=2007,G181&lt;=2009),OR(S181&lt;&gt;"MTA",S181&lt;&gt;"Fandango"),OR(P181="Food",P181="Shopping",P181="Entertainment")),"Awesome Transaction",IF(AND(G181&lt;=2010,Q181&lt;&gt;"Alcohol"),"Late Transaction",IF(G181=2006,"Early Transaction","CRAP Transaction")))</f>
        <v>CRAP Transaction</v>
      </c>
    </row>
    <row r="182" spans="1:29" x14ac:dyDescent="0.25">
      <c r="A182" s="2">
        <v>181</v>
      </c>
      <c r="B182" s="3" t="str">
        <f>TEXT(C182,"yymmdd") &amp; "-" &amp; UPPER(LEFT(P182,2)) &amp; "-" &amp; UPPER(LEFT(S182,3))</f>
        <v>110501-EN-MOE</v>
      </c>
      <c r="C182" s="3">
        <v>40664</v>
      </c>
      <c r="D182" s="3">
        <f t="shared" si="29"/>
        <v>40676</v>
      </c>
      <c r="E182" s="3">
        <f t="shared" si="30"/>
        <v>40725</v>
      </c>
      <c r="F182" s="3">
        <f t="shared" si="31"/>
        <v>40694</v>
      </c>
      <c r="G182" s="61">
        <f t="shared" si="32"/>
        <v>2011</v>
      </c>
      <c r="H182" s="61">
        <f t="shared" si="33"/>
        <v>5</v>
      </c>
      <c r="I182" s="61" t="str">
        <f>VLOOKUP(H182,'Lookup Values'!$C$2:$D$13,2,FALSE)</f>
        <v>MAY</v>
      </c>
      <c r="J182" s="61">
        <f t="shared" si="34"/>
        <v>1</v>
      </c>
      <c r="K182" s="61">
        <f t="shared" si="35"/>
        <v>1</v>
      </c>
      <c r="L182" s="61" t="str">
        <f>VLOOKUP(K182,'Lookup Values'!$F$2:$G$8,2,FALSE)</f>
        <v>Sunday</v>
      </c>
      <c r="M182" s="3">
        <v>40666</v>
      </c>
      <c r="N182" s="63">
        <f t="shared" si="28"/>
        <v>2</v>
      </c>
      <c r="O182" s="8">
        <v>0.83001445126190587</v>
      </c>
      <c r="P182" t="s">
        <v>14</v>
      </c>
      <c r="Q182" t="s">
        <v>15</v>
      </c>
      <c r="R182" t="str">
        <f t="shared" si="36"/>
        <v>Entertainment: Alcohol</v>
      </c>
      <c r="S182" t="s">
        <v>13</v>
      </c>
      <c r="T182" t="s">
        <v>29</v>
      </c>
      <c r="U182" s="1">
        <v>289</v>
      </c>
      <c r="V182" s="1" t="str">
        <f t="shared" si="37"/>
        <v>Entertainment: $289.00</v>
      </c>
      <c r="W182" s="1">
        <f>IF(U182="","",ROUND(U182*'Lookup Values'!$A$2,2))</f>
        <v>25.65</v>
      </c>
      <c r="X182" s="9" t="str">
        <f t="shared" si="38"/>
        <v>Expense</v>
      </c>
      <c r="Y182" s="2" t="s">
        <v>178</v>
      </c>
      <c r="Z182" s="3">
        <f t="shared" si="39"/>
        <v>40664</v>
      </c>
      <c r="AA182" s="67" t="str">
        <f t="shared" si="40"/>
        <v>NO</v>
      </c>
      <c r="AB182" s="2" t="str">
        <f t="shared" si="41"/>
        <v>NO</v>
      </c>
      <c r="AC182" t="str">
        <f>IF(AND(AND(G182&gt;=2007,G182&lt;=2009),OR(S182&lt;&gt;"MTA",S182&lt;&gt;"Fandango"),OR(P182="Food",P182="Shopping",P182="Entertainment")),"Awesome Transaction",IF(AND(G182&lt;=2010,Q182&lt;&gt;"Alcohol"),"Late Transaction",IF(G182=2006,"Early Transaction","CRAP Transaction")))</f>
        <v>CRAP Transaction</v>
      </c>
    </row>
    <row r="183" spans="1:29" x14ac:dyDescent="0.25">
      <c r="A183" s="2">
        <v>182</v>
      </c>
      <c r="B183" s="3" t="str">
        <f>TEXT(C183,"yymmdd") &amp; "-" &amp; UPPER(LEFT(P183,2)) &amp; "-" &amp; UPPER(LEFT(S183,3))</f>
        <v>120926-HO-BED</v>
      </c>
      <c r="C183" s="3">
        <v>41178</v>
      </c>
      <c r="D183" s="3">
        <f t="shared" si="29"/>
        <v>41192</v>
      </c>
      <c r="E183" s="3">
        <f t="shared" si="30"/>
        <v>41239</v>
      </c>
      <c r="F183" s="3">
        <f t="shared" si="31"/>
        <v>41182</v>
      </c>
      <c r="G183" s="61">
        <f t="shared" si="32"/>
        <v>2012</v>
      </c>
      <c r="H183" s="61">
        <f t="shared" si="33"/>
        <v>9</v>
      </c>
      <c r="I183" s="61" t="str">
        <f>VLOOKUP(H183,'Lookup Values'!$C$2:$D$13,2,FALSE)</f>
        <v>SEP</v>
      </c>
      <c r="J183" s="61">
        <f t="shared" si="34"/>
        <v>26</v>
      </c>
      <c r="K183" s="61">
        <f t="shared" si="35"/>
        <v>4</v>
      </c>
      <c r="L183" s="61" t="str">
        <f>VLOOKUP(K183,'Lookup Values'!$F$2:$G$8,2,FALSE)</f>
        <v>Wednesday</v>
      </c>
      <c r="M183" s="3">
        <v>41183</v>
      </c>
      <c r="N183" s="63">
        <f t="shared" si="28"/>
        <v>5</v>
      </c>
      <c r="O183" s="8">
        <v>0.87912063885475866</v>
      </c>
      <c r="P183" t="s">
        <v>38</v>
      </c>
      <c r="Q183" t="s">
        <v>39</v>
      </c>
      <c r="R183" t="str">
        <f t="shared" si="36"/>
        <v>Home: Cleaning Supplies</v>
      </c>
      <c r="S183" t="s">
        <v>37</v>
      </c>
      <c r="T183" t="s">
        <v>26</v>
      </c>
      <c r="U183" s="1">
        <v>176</v>
      </c>
      <c r="V183" s="1" t="str">
        <f t="shared" si="37"/>
        <v>Home: $176.00</v>
      </c>
      <c r="W183" s="1">
        <f>IF(U183="","",ROUND(U183*'Lookup Values'!$A$2,2))</f>
        <v>15.62</v>
      </c>
      <c r="X183" s="9" t="str">
        <f t="shared" si="38"/>
        <v>Expense</v>
      </c>
      <c r="Y183" s="2" t="s">
        <v>238</v>
      </c>
      <c r="Z183" s="3">
        <f t="shared" si="39"/>
        <v>41178</v>
      </c>
      <c r="AA183" s="67" t="str">
        <f t="shared" si="40"/>
        <v>NO</v>
      </c>
      <c r="AB183" s="2" t="str">
        <f t="shared" si="41"/>
        <v>NO</v>
      </c>
      <c r="AC183" t="str">
        <f>IF(AND(AND(G183&gt;=2007,G183&lt;=2009),OR(S183&lt;&gt;"MTA",S183&lt;&gt;"Fandango"),OR(P183="Food",P183="Shopping",P183="Entertainment")),"Awesome Transaction",IF(AND(G183&lt;=2010,Q183&lt;&gt;"Alcohol"),"Late Transaction",IF(G183=2006,"Early Transaction","CRAP Transaction")))</f>
        <v>CRAP Transaction</v>
      </c>
    </row>
    <row r="184" spans="1:29" x14ac:dyDescent="0.25">
      <c r="A184" s="2">
        <v>183</v>
      </c>
      <c r="B184" s="3" t="str">
        <f>TEXT(C184,"yymmdd") &amp; "-" &amp; UPPER(LEFT(P184,2)) &amp; "-" &amp; UPPER(LEFT(S184,3))</f>
        <v>100601-HO-BED</v>
      </c>
      <c r="C184" s="3">
        <v>40330</v>
      </c>
      <c r="D184" s="3">
        <f t="shared" si="29"/>
        <v>40344</v>
      </c>
      <c r="E184" s="3">
        <f t="shared" si="30"/>
        <v>40391</v>
      </c>
      <c r="F184" s="3">
        <f t="shared" si="31"/>
        <v>40359</v>
      </c>
      <c r="G184" s="61">
        <f t="shared" si="32"/>
        <v>2010</v>
      </c>
      <c r="H184" s="61">
        <f t="shared" si="33"/>
        <v>6</v>
      </c>
      <c r="I184" s="61" t="str">
        <f>VLOOKUP(H184,'Lookup Values'!$C$2:$D$13,2,FALSE)</f>
        <v>JUN</v>
      </c>
      <c r="J184" s="61">
        <f t="shared" si="34"/>
        <v>1</v>
      </c>
      <c r="K184" s="61">
        <f t="shared" si="35"/>
        <v>3</v>
      </c>
      <c r="L184" s="61" t="str">
        <f>VLOOKUP(K184,'Lookup Values'!$F$2:$G$8,2,FALSE)</f>
        <v>Tuesday</v>
      </c>
      <c r="M184" s="3">
        <v>40338</v>
      </c>
      <c r="N184" s="63">
        <f t="shared" si="28"/>
        <v>8</v>
      </c>
      <c r="O184" s="8">
        <v>0.80577144532928024</v>
      </c>
      <c r="P184" t="s">
        <v>38</v>
      </c>
      <c r="Q184" t="s">
        <v>39</v>
      </c>
      <c r="R184" t="str">
        <f t="shared" si="36"/>
        <v>Home: Cleaning Supplies</v>
      </c>
      <c r="S184" t="s">
        <v>37</v>
      </c>
      <c r="T184" t="s">
        <v>29</v>
      </c>
      <c r="U184" s="1">
        <v>341</v>
      </c>
      <c r="V184" s="1" t="str">
        <f t="shared" si="37"/>
        <v>Home: $341.00</v>
      </c>
      <c r="W184" s="1">
        <f>IF(U184="","",ROUND(U184*'Lookup Values'!$A$2,2))</f>
        <v>30.26</v>
      </c>
      <c r="X184" s="9" t="str">
        <f t="shared" si="38"/>
        <v>Expense</v>
      </c>
      <c r="Y184" s="2" t="s">
        <v>239</v>
      </c>
      <c r="Z184" s="3">
        <f t="shared" si="39"/>
        <v>40330</v>
      </c>
      <c r="AA184" s="67" t="str">
        <f t="shared" si="40"/>
        <v>NO</v>
      </c>
      <c r="AB184" s="2" t="str">
        <f t="shared" si="41"/>
        <v>NO</v>
      </c>
      <c r="AC184" t="str">
        <f>IF(AND(AND(G184&gt;=2007,G184&lt;=2009),OR(S184&lt;&gt;"MTA",S184&lt;&gt;"Fandango"),OR(P184="Food",P184="Shopping",P184="Entertainment")),"Awesome Transaction",IF(AND(G184&lt;=2010,Q184&lt;&gt;"Alcohol"),"Late Transaction",IF(G184=2006,"Early Transaction","CRAP Transaction")))</f>
        <v>Late Transaction</v>
      </c>
    </row>
    <row r="185" spans="1:29" x14ac:dyDescent="0.25">
      <c r="A185" s="2">
        <v>184</v>
      </c>
      <c r="B185" s="3" t="str">
        <f>TEXT(C185,"yymmdd") &amp; "-" &amp; UPPER(LEFT(P185,2)) &amp; "-" &amp; UPPER(LEFT(S185,3))</f>
        <v>090511-SH-EXP</v>
      </c>
      <c r="C185" s="3">
        <v>39944</v>
      </c>
      <c r="D185" s="3">
        <f t="shared" si="29"/>
        <v>39958</v>
      </c>
      <c r="E185" s="3">
        <f t="shared" si="30"/>
        <v>40005</v>
      </c>
      <c r="F185" s="3">
        <f t="shared" si="31"/>
        <v>39964</v>
      </c>
      <c r="G185" s="61">
        <f t="shared" si="32"/>
        <v>2009</v>
      </c>
      <c r="H185" s="61">
        <f t="shared" si="33"/>
        <v>5</v>
      </c>
      <c r="I185" s="61" t="str">
        <f>VLOOKUP(H185,'Lookup Values'!$C$2:$D$13,2,FALSE)</f>
        <v>MAY</v>
      </c>
      <c r="J185" s="61">
        <f t="shared" si="34"/>
        <v>11</v>
      </c>
      <c r="K185" s="61">
        <f t="shared" si="35"/>
        <v>2</v>
      </c>
      <c r="L185" s="61" t="str">
        <f>VLOOKUP(K185,'Lookup Values'!$F$2:$G$8,2,FALSE)</f>
        <v>Monday</v>
      </c>
      <c r="M185" s="3">
        <v>39947</v>
      </c>
      <c r="N185" s="63">
        <f t="shared" si="28"/>
        <v>3</v>
      </c>
      <c r="O185" s="8">
        <v>0.36225346252562851</v>
      </c>
      <c r="P185" t="s">
        <v>21</v>
      </c>
      <c r="Q185" t="s">
        <v>41</v>
      </c>
      <c r="R185" t="str">
        <f t="shared" si="36"/>
        <v>Shopping: Clothing</v>
      </c>
      <c r="S185" t="s">
        <v>40</v>
      </c>
      <c r="T185" t="s">
        <v>26</v>
      </c>
      <c r="U185" s="1">
        <v>273</v>
      </c>
      <c r="V185" s="1" t="str">
        <f t="shared" si="37"/>
        <v>Shopping: $273.00</v>
      </c>
      <c r="W185" s="1">
        <f>IF(U185="","",ROUND(U185*'Lookup Values'!$A$2,2))</f>
        <v>24.23</v>
      </c>
      <c r="X185" s="9" t="str">
        <f t="shared" si="38"/>
        <v>Expense</v>
      </c>
      <c r="Y185" s="2" t="s">
        <v>240</v>
      </c>
      <c r="Z185" s="3">
        <f t="shared" si="39"/>
        <v>39944</v>
      </c>
      <c r="AA185" s="67" t="str">
        <f t="shared" si="40"/>
        <v>NO</v>
      </c>
      <c r="AB185" s="2" t="str">
        <f t="shared" si="41"/>
        <v>NO</v>
      </c>
      <c r="AC185" t="str">
        <f>IF(AND(AND(G185&gt;=2007,G185&lt;=2009),OR(S185&lt;&gt;"MTA",S185&lt;&gt;"Fandango"),OR(P185="Food",P185="Shopping",P185="Entertainment")),"Awesome Transaction",IF(AND(G185&lt;=2010,Q185&lt;&gt;"Alcohol"),"Late Transaction",IF(G185=2006,"Early Transaction","CRAP Transaction")))</f>
        <v>Awesome Transaction</v>
      </c>
    </row>
    <row r="186" spans="1:29" x14ac:dyDescent="0.25">
      <c r="A186" s="2">
        <v>185</v>
      </c>
      <c r="B186" s="3" t="str">
        <f>TEXT(C186,"yymmdd") &amp; "-" &amp; UPPER(LEFT(P186,2)) &amp; "-" &amp; UPPER(LEFT(S186,3))</f>
        <v>070809-EN-FAN</v>
      </c>
      <c r="C186" s="3">
        <v>39303</v>
      </c>
      <c r="D186" s="3">
        <f t="shared" si="29"/>
        <v>39317</v>
      </c>
      <c r="E186" s="3">
        <f t="shared" si="30"/>
        <v>39364</v>
      </c>
      <c r="F186" s="3">
        <f t="shared" si="31"/>
        <v>39325</v>
      </c>
      <c r="G186" s="61">
        <f t="shared" si="32"/>
        <v>2007</v>
      </c>
      <c r="H186" s="61">
        <f t="shared" si="33"/>
        <v>8</v>
      </c>
      <c r="I186" s="61" t="str">
        <f>VLOOKUP(H186,'Lookup Values'!$C$2:$D$13,2,FALSE)</f>
        <v>AUG</v>
      </c>
      <c r="J186" s="61">
        <f t="shared" si="34"/>
        <v>9</v>
      </c>
      <c r="K186" s="61">
        <f t="shared" si="35"/>
        <v>5</v>
      </c>
      <c r="L186" s="61" t="str">
        <f>VLOOKUP(K186,'Lookup Values'!$F$2:$G$8,2,FALSE)</f>
        <v>Thursday</v>
      </c>
      <c r="M186" s="3">
        <v>39308</v>
      </c>
      <c r="N186" s="63">
        <f t="shared" si="28"/>
        <v>5</v>
      </c>
      <c r="O186" s="8">
        <v>0.15538792939408574</v>
      </c>
      <c r="P186" t="s">
        <v>14</v>
      </c>
      <c r="Q186" t="s">
        <v>28</v>
      </c>
      <c r="R186" t="str">
        <f t="shared" si="36"/>
        <v>Entertainment: Movies</v>
      </c>
      <c r="S186" t="s">
        <v>27</v>
      </c>
      <c r="T186" t="s">
        <v>29</v>
      </c>
      <c r="U186" s="1">
        <v>351</v>
      </c>
      <c r="V186" s="1" t="str">
        <f t="shared" si="37"/>
        <v>Entertainment: $351.00</v>
      </c>
      <c r="W186" s="1">
        <f>IF(U186="","",ROUND(U186*'Lookup Values'!$A$2,2))</f>
        <v>31.15</v>
      </c>
      <c r="X186" s="9" t="str">
        <f t="shared" si="38"/>
        <v>Expense</v>
      </c>
      <c r="Y186" s="2" t="s">
        <v>241</v>
      </c>
      <c r="Z186" s="3">
        <f t="shared" si="39"/>
        <v>39303</v>
      </c>
      <c r="AA186" s="67" t="str">
        <f t="shared" si="40"/>
        <v>NO</v>
      </c>
      <c r="AB186" s="2" t="str">
        <f t="shared" si="41"/>
        <v>NO</v>
      </c>
      <c r="AC186" t="str">
        <f>IF(AND(AND(G186&gt;=2007,G186&lt;=2009),OR(S186&lt;&gt;"MTA",S186&lt;&gt;"Fandango"),OR(P186="Food",P186="Shopping",P186="Entertainment")),"Awesome Transaction",IF(AND(G186&lt;=2010,Q186&lt;&gt;"Alcohol"),"Late Transaction",IF(G186=2006,"Early Transaction","CRAP Transaction")))</f>
        <v>Awesome Transaction</v>
      </c>
    </row>
    <row r="187" spans="1:29" x14ac:dyDescent="0.25">
      <c r="A187" s="2">
        <v>186</v>
      </c>
      <c r="B187" s="3" t="str">
        <f>TEXT(C187,"yymmdd") &amp; "-" &amp; UPPER(LEFT(P187,2)) &amp; "-" &amp; UPPER(LEFT(S187,3))</f>
        <v>110626-FO-TRA</v>
      </c>
      <c r="C187" s="3">
        <v>40720</v>
      </c>
      <c r="D187" s="3">
        <f t="shared" si="29"/>
        <v>40732</v>
      </c>
      <c r="E187" s="3">
        <f t="shared" si="30"/>
        <v>40781</v>
      </c>
      <c r="F187" s="3">
        <f t="shared" si="31"/>
        <v>40724</v>
      </c>
      <c r="G187" s="61">
        <f t="shared" si="32"/>
        <v>2011</v>
      </c>
      <c r="H187" s="61">
        <f t="shared" si="33"/>
        <v>6</v>
      </c>
      <c r="I187" s="61" t="str">
        <f>VLOOKUP(H187,'Lookup Values'!$C$2:$D$13,2,FALSE)</f>
        <v>JUN</v>
      </c>
      <c r="J187" s="61">
        <f t="shared" si="34"/>
        <v>26</v>
      </c>
      <c r="K187" s="61">
        <f t="shared" si="35"/>
        <v>1</v>
      </c>
      <c r="L187" s="61" t="str">
        <f>VLOOKUP(K187,'Lookup Values'!$F$2:$G$8,2,FALSE)</f>
        <v>Sunday</v>
      </c>
      <c r="M187" s="3">
        <v>40728</v>
      </c>
      <c r="N187" s="63">
        <f t="shared" si="28"/>
        <v>8</v>
      </c>
      <c r="O187" s="8">
        <v>0.28809961147205199</v>
      </c>
      <c r="P187" t="s">
        <v>18</v>
      </c>
      <c r="Q187" t="s">
        <v>31</v>
      </c>
      <c r="R187" t="str">
        <f t="shared" si="36"/>
        <v>Food: Groceries</v>
      </c>
      <c r="S187" t="s">
        <v>30</v>
      </c>
      <c r="T187" t="s">
        <v>29</v>
      </c>
      <c r="U187" s="1">
        <v>212</v>
      </c>
      <c r="V187" s="1" t="str">
        <f t="shared" si="37"/>
        <v>Food: $212.00</v>
      </c>
      <c r="W187" s="1">
        <f>IF(U187="","",ROUND(U187*'Lookup Values'!$A$2,2))</f>
        <v>18.82</v>
      </c>
      <c r="X187" s="9" t="str">
        <f t="shared" si="38"/>
        <v>Expense</v>
      </c>
      <c r="Y187" s="2" t="s">
        <v>242</v>
      </c>
      <c r="Z187" s="3">
        <f t="shared" si="39"/>
        <v>40720</v>
      </c>
      <c r="AA187" s="67" t="str">
        <f t="shared" si="40"/>
        <v>NO</v>
      </c>
      <c r="AB187" s="2" t="str">
        <f t="shared" si="41"/>
        <v>NO</v>
      </c>
      <c r="AC187" t="str">
        <f>IF(AND(AND(G187&gt;=2007,G187&lt;=2009),OR(S187&lt;&gt;"MTA",S187&lt;&gt;"Fandango"),OR(P187="Food",P187="Shopping",P187="Entertainment")),"Awesome Transaction",IF(AND(G187&lt;=2010,Q187&lt;&gt;"Alcohol"),"Late Transaction",IF(G187=2006,"Early Transaction","CRAP Transaction")))</f>
        <v>CRAP Transaction</v>
      </c>
    </row>
    <row r="188" spans="1:29" x14ac:dyDescent="0.25">
      <c r="A188" s="2">
        <v>187</v>
      </c>
      <c r="B188" s="3" t="str">
        <f>TEXT(C188,"yymmdd") &amp; "-" &amp; UPPER(LEFT(P188,2)) &amp; "-" &amp; UPPER(LEFT(S188,3))</f>
        <v>111022-EN-FAN</v>
      </c>
      <c r="C188" s="3">
        <v>40838</v>
      </c>
      <c r="D188" s="3">
        <f t="shared" si="29"/>
        <v>40851</v>
      </c>
      <c r="E188" s="3">
        <f t="shared" si="30"/>
        <v>40899</v>
      </c>
      <c r="F188" s="3">
        <f t="shared" si="31"/>
        <v>40847</v>
      </c>
      <c r="G188" s="61">
        <f t="shared" si="32"/>
        <v>2011</v>
      </c>
      <c r="H188" s="61">
        <f t="shared" si="33"/>
        <v>10</v>
      </c>
      <c r="I188" s="61" t="str">
        <f>VLOOKUP(H188,'Lookup Values'!$C$2:$D$13,2,FALSE)</f>
        <v>OCT</v>
      </c>
      <c r="J188" s="61">
        <f t="shared" si="34"/>
        <v>22</v>
      </c>
      <c r="K188" s="61">
        <f t="shared" si="35"/>
        <v>7</v>
      </c>
      <c r="L188" s="61" t="str">
        <f>VLOOKUP(K188,'Lookup Values'!$F$2:$G$8,2,FALSE)</f>
        <v>Saturday</v>
      </c>
      <c r="M188" s="3">
        <v>40845</v>
      </c>
      <c r="N188" s="63">
        <f t="shared" si="28"/>
        <v>7</v>
      </c>
      <c r="O188" s="8">
        <v>0.23616837088134424</v>
      </c>
      <c r="P188" t="s">
        <v>14</v>
      </c>
      <c r="Q188" t="s">
        <v>28</v>
      </c>
      <c r="R188" t="str">
        <f t="shared" si="36"/>
        <v>Entertainment: Movies</v>
      </c>
      <c r="S188" t="s">
        <v>27</v>
      </c>
      <c r="T188" t="s">
        <v>26</v>
      </c>
      <c r="U188" s="1">
        <v>486</v>
      </c>
      <c r="V188" s="1" t="str">
        <f t="shared" si="37"/>
        <v>Entertainment: $486.00</v>
      </c>
      <c r="W188" s="1">
        <f>IF(U188="","",ROUND(U188*'Lookup Values'!$A$2,2))</f>
        <v>43.13</v>
      </c>
      <c r="X188" s="9" t="str">
        <f t="shared" si="38"/>
        <v>Expense</v>
      </c>
      <c r="Y188" s="2" t="s">
        <v>243</v>
      </c>
      <c r="Z188" s="3">
        <f t="shared" si="39"/>
        <v>40838</v>
      </c>
      <c r="AA188" s="67" t="str">
        <f t="shared" si="40"/>
        <v>NO</v>
      </c>
      <c r="AB188" s="2" t="str">
        <f t="shared" si="41"/>
        <v>NO</v>
      </c>
      <c r="AC188" t="str">
        <f>IF(AND(AND(G188&gt;=2007,G188&lt;=2009),OR(S188&lt;&gt;"MTA",S188&lt;&gt;"Fandango"),OR(P188="Food",P188="Shopping",P188="Entertainment")),"Awesome Transaction",IF(AND(G188&lt;=2010,Q188&lt;&gt;"Alcohol"),"Late Transaction",IF(G188=2006,"Early Transaction","CRAP Transaction")))</f>
        <v>CRAP Transaction</v>
      </c>
    </row>
    <row r="189" spans="1:29" x14ac:dyDescent="0.25">
      <c r="A189" s="2">
        <v>188</v>
      </c>
      <c r="B189" s="3" t="str">
        <f>TEXT(C189,"yymmdd") &amp; "-" &amp; UPPER(LEFT(P189,2)) &amp; "-" &amp; UPPER(LEFT(S189,3))</f>
        <v>091214-EN-FAN</v>
      </c>
      <c r="C189" s="3">
        <v>40161</v>
      </c>
      <c r="D189" s="3">
        <f t="shared" si="29"/>
        <v>40175</v>
      </c>
      <c r="E189" s="3">
        <f t="shared" si="30"/>
        <v>40223</v>
      </c>
      <c r="F189" s="3">
        <f t="shared" si="31"/>
        <v>40178</v>
      </c>
      <c r="G189" s="61">
        <f t="shared" si="32"/>
        <v>2009</v>
      </c>
      <c r="H189" s="61">
        <f t="shared" si="33"/>
        <v>12</v>
      </c>
      <c r="I189" s="61" t="str">
        <f>VLOOKUP(H189,'Lookup Values'!$C$2:$D$13,2,FALSE)</f>
        <v>DEC</v>
      </c>
      <c r="J189" s="61">
        <f t="shared" si="34"/>
        <v>14</v>
      </c>
      <c r="K189" s="61">
        <f t="shared" si="35"/>
        <v>2</v>
      </c>
      <c r="L189" s="61" t="str">
        <f>VLOOKUP(K189,'Lookup Values'!$F$2:$G$8,2,FALSE)</f>
        <v>Monday</v>
      </c>
      <c r="M189" s="3">
        <v>40170</v>
      </c>
      <c r="N189" s="63">
        <f t="shared" si="28"/>
        <v>9</v>
      </c>
      <c r="O189" s="8">
        <v>0.89412480832144359</v>
      </c>
      <c r="P189" t="s">
        <v>14</v>
      </c>
      <c r="Q189" t="s">
        <v>28</v>
      </c>
      <c r="R189" t="str">
        <f t="shared" si="36"/>
        <v>Entertainment: Movies</v>
      </c>
      <c r="S189" t="s">
        <v>27</v>
      </c>
      <c r="T189" t="s">
        <v>16</v>
      </c>
      <c r="U189" s="1">
        <v>453</v>
      </c>
      <c r="V189" s="1" t="str">
        <f t="shared" si="37"/>
        <v>Entertainment: $453.00</v>
      </c>
      <c r="W189" s="1">
        <f>IF(U189="","",ROUND(U189*'Lookup Values'!$A$2,2))</f>
        <v>40.200000000000003</v>
      </c>
      <c r="X189" s="9" t="str">
        <f t="shared" si="38"/>
        <v>Expense</v>
      </c>
      <c r="Y189" s="2" t="s">
        <v>244</v>
      </c>
      <c r="Z189" s="3">
        <f t="shared" si="39"/>
        <v>40161</v>
      </c>
      <c r="AA189" s="67" t="str">
        <f t="shared" si="40"/>
        <v>NO</v>
      </c>
      <c r="AB189" s="2" t="str">
        <f t="shared" si="41"/>
        <v>NO</v>
      </c>
      <c r="AC189" t="str">
        <f>IF(AND(AND(G189&gt;=2007,G189&lt;=2009),OR(S189&lt;&gt;"MTA",S189&lt;&gt;"Fandango"),OR(P189="Food",P189="Shopping",P189="Entertainment")),"Awesome Transaction",IF(AND(G189&lt;=2010,Q189&lt;&gt;"Alcohol"),"Late Transaction",IF(G189=2006,"Early Transaction","CRAP Transaction")))</f>
        <v>Awesome Transaction</v>
      </c>
    </row>
    <row r="190" spans="1:29" x14ac:dyDescent="0.25">
      <c r="A190" s="2">
        <v>189</v>
      </c>
      <c r="B190" s="3" t="str">
        <f>TEXT(C190,"yymmdd") &amp; "-" &amp; UPPER(LEFT(P190,2)) &amp; "-" &amp; UPPER(LEFT(S190,3))</f>
        <v>080131-ED-SKI</v>
      </c>
      <c r="C190" s="3">
        <v>39478</v>
      </c>
      <c r="D190" s="3">
        <f t="shared" si="29"/>
        <v>39492</v>
      </c>
      <c r="E190" s="3">
        <f t="shared" si="30"/>
        <v>39538</v>
      </c>
      <c r="F190" s="3">
        <f t="shared" si="31"/>
        <v>39478</v>
      </c>
      <c r="G190" s="61">
        <f t="shared" si="32"/>
        <v>2008</v>
      </c>
      <c r="H190" s="61">
        <f t="shared" si="33"/>
        <v>1</v>
      </c>
      <c r="I190" s="61" t="str">
        <f>VLOOKUP(H190,'Lookup Values'!$C$2:$D$13,2,FALSE)</f>
        <v>JAN</v>
      </c>
      <c r="J190" s="61">
        <f t="shared" si="34"/>
        <v>31</v>
      </c>
      <c r="K190" s="61">
        <f t="shared" si="35"/>
        <v>5</v>
      </c>
      <c r="L190" s="61" t="str">
        <f>VLOOKUP(K190,'Lookup Values'!$F$2:$G$8,2,FALSE)</f>
        <v>Thursday</v>
      </c>
      <c r="M190" s="3">
        <v>39486</v>
      </c>
      <c r="N190" s="63">
        <f t="shared" si="28"/>
        <v>8</v>
      </c>
      <c r="O190" s="8">
        <v>0.95421556023056286</v>
      </c>
      <c r="P190" t="s">
        <v>24</v>
      </c>
      <c r="Q190" t="s">
        <v>36</v>
      </c>
      <c r="R190" t="str">
        <f t="shared" si="36"/>
        <v>Education: Professional Development</v>
      </c>
      <c r="S190" t="s">
        <v>35</v>
      </c>
      <c r="T190" t="s">
        <v>26</v>
      </c>
      <c r="U190" s="1">
        <v>33</v>
      </c>
      <c r="V190" s="1" t="str">
        <f t="shared" si="37"/>
        <v>Education: $33.00</v>
      </c>
      <c r="W190" s="1">
        <f>IF(U190="","",ROUND(U190*'Lookup Values'!$A$2,2))</f>
        <v>2.93</v>
      </c>
      <c r="X190" s="9" t="str">
        <f t="shared" si="38"/>
        <v>Expense</v>
      </c>
      <c r="Y190" s="2" t="s">
        <v>245</v>
      </c>
      <c r="Z190" s="3">
        <f t="shared" si="39"/>
        <v>39478</v>
      </c>
      <c r="AA190" s="67" t="str">
        <f t="shared" si="40"/>
        <v>YES</v>
      </c>
      <c r="AB190" s="2" t="str">
        <f t="shared" si="41"/>
        <v>NO</v>
      </c>
      <c r="AC190" t="str">
        <f>IF(AND(AND(G190&gt;=2007,G190&lt;=2009),OR(S190&lt;&gt;"MTA",S190&lt;&gt;"Fandango"),OR(P190="Food",P190="Shopping",P190="Entertainment")),"Awesome Transaction",IF(AND(G190&lt;=2010,Q190&lt;&gt;"Alcohol"),"Late Transaction",IF(G190=2006,"Early Transaction","CRAP Transaction")))</f>
        <v>Late Transaction</v>
      </c>
    </row>
    <row r="191" spans="1:29" x14ac:dyDescent="0.25">
      <c r="A191" s="2">
        <v>190</v>
      </c>
      <c r="B191" s="3" t="str">
        <f>TEXT(C191,"yymmdd") &amp; "-" &amp; UPPER(LEFT(P191,2)) &amp; "-" &amp; UPPER(LEFT(S191,3))</f>
        <v>080330-FO-TRA</v>
      </c>
      <c r="C191" s="3">
        <v>39537</v>
      </c>
      <c r="D191" s="3">
        <f t="shared" si="29"/>
        <v>39549</v>
      </c>
      <c r="E191" s="3">
        <f t="shared" si="30"/>
        <v>39598</v>
      </c>
      <c r="F191" s="3">
        <f t="shared" si="31"/>
        <v>39538</v>
      </c>
      <c r="G191" s="61">
        <f t="shared" si="32"/>
        <v>2008</v>
      </c>
      <c r="H191" s="61">
        <f t="shared" si="33"/>
        <v>3</v>
      </c>
      <c r="I191" s="61" t="str">
        <f>VLOOKUP(H191,'Lookup Values'!$C$2:$D$13,2,FALSE)</f>
        <v>MAR</v>
      </c>
      <c r="J191" s="61">
        <f t="shared" si="34"/>
        <v>30</v>
      </c>
      <c r="K191" s="61">
        <f t="shared" si="35"/>
        <v>1</v>
      </c>
      <c r="L191" s="61" t="str">
        <f>VLOOKUP(K191,'Lookup Values'!$F$2:$G$8,2,FALSE)</f>
        <v>Sunday</v>
      </c>
      <c r="M191" s="3">
        <v>39541</v>
      </c>
      <c r="N191" s="63">
        <f t="shared" si="28"/>
        <v>4</v>
      </c>
      <c r="O191" s="8">
        <v>0.4232536955491123</v>
      </c>
      <c r="P191" t="s">
        <v>18</v>
      </c>
      <c r="Q191" t="s">
        <v>31</v>
      </c>
      <c r="R191" t="str">
        <f t="shared" si="36"/>
        <v>Food: Groceries</v>
      </c>
      <c r="S191" t="s">
        <v>30</v>
      </c>
      <c r="T191" t="s">
        <v>26</v>
      </c>
      <c r="U191" s="1">
        <v>70</v>
      </c>
      <c r="V191" s="1" t="str">
        <f t="shared" si="37"/>
        <v>Food: $70.00</v>
      </c>
      <c r="W191" s="1">
        <f>IF(U191="","",ROUND(U191*'Lookup Values'!$A$2,2))</f>
        <v>6.21</v>
      </c>
      <c r="X191" s="9" t="str">
        <f t="shared" si="38"/>
        <v>Expense</v>
      </c>
      <c r="Y191" s="2" t="s">
        <v>138</v>
      </c>
      <c r="Z191" s="3">
        <f t="shared" si="39"/>
        <v>39537</v>
      </c>
      <c r="AA191" s="67" t="str">
        <f t="shared" si="40"/>
        <v>NO</v>
      </c>
      <c r="AB191" s="2" t="str">
        <f t="shared" si="41"/>
        <v>NO</v>
      </c>
      <c r="AC191" t="str">
        <f>IF(AND(AND(G191&gt;=2007,G191&lt;=2009),OR(S191&lt;&gt;"MTA",S191&lt;&gt;"Fandango"),OR(P191="Food",P191="Shopping",P191="Entertainment")),"Awesome Transaction",IF(AND(G191&lt;=2010,Q191&lt;&gt;"Alcohol"),"Late Transaction",IF(G191=2006,"Early Transaction","CRAP Transaction")))</f>
        <v>Awesome Transaction</v>
      </c>
    </row>
    <row r="192" spans="1:29" x14ac:dyDescent="0.25">
      <c r="A192" s="2">
        <v>191</v>
      </c>
      <c r="B192" s="3" t="str">
        <f>TEXT(C192,"yymmdd") &amp; "-" &amp; UPPER(LEFT(P192,2)) &amp; "-" &amp; UPPER(LEFT(S192,3))</f>
        <v>080224-ED-SKI</v>
      </c>
      <c r="C192" s="3">
        <v>39502</v>
      </c>
      <c r="D192" s="3">
        <f t="shared" si="29"/>
        <v>39514</v>
      </c>
      <c r="E192" s="3">
        <f t="shared" si="30"/>
        <v>39562</v>
      </c>
      <c r="F192" s="3">
        <f t="shared" si="31"/>
        <v>39507</v>
      </c>
      <c r="G192" s="61">
        <f t="shared" si="32"/>
        <v>2008</v>
      </c>
      <c r="H192" s="61">
        <f t="shared" si="33"/>
        <v>2</v>
      </c>
      <c r="I192" s="61" t="str">
        <f>VLOOKUP(H192,'Lookup Values'!$C$2:$D$13,2,FALSE)</f>
        <v>FEB</v>
      </c>
      <c r="J192" s="61">
        <f t="shared" si="34"/>
        <v>24</v>
      </c>
      <c r="K192" s="61">
        <f t="shared" si="35"/>
        <v>1</v>
      </c>
      <c r="L192" s="61" t="str">
        <f>VLOOKUP(K192,'Lookup Values'!$F$2:$G$8,2,FALSE)</f>
        <v>Sunday</v>
      </c>
      <c r="M192" s="3">
        <v>39508</v>
      </c>
      <c r="N192" s="63">
        <f t="shared" si="28"/>
        <v>6</v>
      </c>
      <c r="O192" s="8">
        <v>0.98506274709384001</v>
      </c>
      <c r="P192" t="s">
        <v>24</v>
      </c>
      <c r="Q192" t="s">
        <v>36</v>
      </c>
      <c r="R192" t="str">
        <f t="shared" si="36"/>
        <v>Education: Professional Development</v>
      </c>
      <c r="S192" t="s">
        <v>35</v>
      </c>
      <c r="T192" t="s">
        <v>16</v>
      </c>
      <c r="U192" s="1">
        <v>102</v>
      </c>
      <c r="V192" s="1" t="str">
        <f t="shared" si="37"/>
        <v>Education: $102.00</v>
      </c>
      <c r="W192" s="1">
        <f>IF(U192="","",ROUND(U192*'Lookup Values'!$A$2,2))</f>
        <v>9.0500000000000007</v>
      </c>
      <c r="X192" s="9" t="str">
        <f t="shared" si="38"/>
        <v>Expense</v>
      </c>
      <c r="Y192" s="2" t="s">
        <v>246</v>
      </c>
      <c r="Z192" s="3">
        <f t="shared" si="39"/>
        <v>39502</v>
      </c>
      <c r="AA192" s="67" t="str">
        <f t="shared" si="40"/>
        <v>YES</v>
      </c>
      <c r="AB192" s="2" t="str">
        <f t="shared" si="41"/>
        <v>NO</v>
      </c>
      <c r="AC192" t="str">
        <f>IF(AND(AND(G192&gt;=2007,G192&lt;=2009),OR(S192&lt;&gt;"MTA",S192&lt;&gt;"Fandango"),OR(P192="Food",P192="Shopping",P192="Entertainment")),"Awesome Transaction",IF(AND(G192&lt;=2010,Q192&lt;&gt;"Alcohol"),"Late Transaction",IF(G192=2006,"Early Transaction","CRAP Transaction")))</f>
        <v>Late Transaction</v>
      </c>
    </row>
    <row r="193" spans="1:29" x14ac:dyDescent="0.25">
      <c r="A193" s="2">
        <v>192</v>
      </c>
      <c r="B193" s="3" t="str">
        <f>TEXT(C193,"yymmdd") &amp; "-" &amp; UPPER(LEFT(P193,2)) &amp; "-" &amp; UPPER(LEFT(S193,3))</f>
        <v>090508-EN-FAN</v>
      </c>
      <c r="C193" s="3">
        <v>39941</v>
      </c>
      <c r="D193" s="3">
        <f t="shared" si="29"/>
        <v>39955</v>
      </c>
      <c r="E193" s="3">
        <f t="shared" si="30"/>
        <v>40002</v>
      </c>
      <c r="F193" s="3">
        <f t="shared" si="31"/>
        <v>39964</v>
      </c>
      <c r="G193" s="61">
        <f t="shared" si="32"/>
        <v>2009</v>
      </c>
      <c r="H193" s="61">
        <f t="shared" si="33"/>
        <v>5</v>
      </c>
      <c r="I193" s="61" t="str">
        <f>VLOOKUP(H193,'Lookup Values'!$C$2:$D$13,2,FALSE)</f>
        <v>MAY</v>
      </c>
      <c r="J193" s="61">
        <f t="shared" si="34"/>
        <v>8</v>
      </c>
      <c r="K193" s="61">
        <f t="shared" si="35"/>
        <v>6</v>
      </c>
      <c r="L193" s="61" t="str">
        <f>VLOOKUP(K193,'Lookup Values'!$F$2:$G$8,2,FALSE)</f>
        <v>Friday</v>
      </c>
      <c r="M193" s="3">
        <v>39950</v>
      </c>
      <c r="N193" s="63">
        <f t="shared" si="28"/>
        <v>9</v>
      </c>
      <c r="O193" s="8">
        <v>0.3065007022762184</v>
      </c>
      <c r="P193" t="s">
        <v>14</v>
      </c>
      <c r="Q193" t="s">
        <v>28</v>
      </c>
      <c r="R193" t="str">
        <f t="shared" si="36"/>
        <v>Entertainment: Movies</v>
      </c>
      <c r="S193" t="s">
        <v>27</v>
      </c>
      <c r="T193" t="s">
        <v>16</v>
      </c>
      <c r="U193" s="1">
        <v>124</v>
      </c>
      <c r="V193" s="1" t="str">
        <f t="shared" si="37"/>
        <v>Entertainment: $124.00</v>
      </c>
      <c r="W193" s="1">
        <f>IF(U193="","",ROUND(U193*'Lookup Values'!$A$2,2))</f>
        <v>11.01</v>
      </c>
      <c r="X193" s="9" t="str">
        <f t="shared" si="38"/>
        <v>Expense</v>
      </c>
      <c r="Y193" s="2" t="s">
        <v>247</v>
      </c>
      <c r="Z193" s="3">
        <f t="shared" si="39"/>
        <v>39941</v>
      </c>
      <c r="AA193" s="67" t="str">
        <f t="shared" si="40"/>
        <v>NO</v>
      </c>
      <c r="AB193" s="2" t="str">
        <f t="shared" si="41"/>
        <v>NO</v>
      </c>
      <c r="AC193" t="str">
        <f>IF(AND(AND(G193&gt;=2007,G193&lt;=2009),OR(S193&lt;&gt;"MTA",S193&lt;&gt;"Fandango"),OR(P193="Food",P193="Shopping",P193="Entertainment")),"Awesome Transaction",IF(AND(G193&lt;=2010,Q193&lt;&gt;"Alcohol"),"Late Transaction",IF(G193=2006,"Early Transaction","CRAP Transaction")))</f>
        <v>Awesome Transaction</v>
      </c>
    </row>
    <row r="194" spans="1:29" x14ac:dyDescent="0.25">
      <c r="A194" s="2">
        <v>193</v>
      </c>
      <c r="B194" s="3" t="str">
        <f>TEXT(C194,"yymmdd") &amp; "-" &amp; UPPER(LEFT(P194,2)) &amp; "-" &amp; UPPER(LEFT(S194,3))</f>
        <v>100727-BI-CON</v>
      </c>
      <c r="C194" s="3">
        <v>40386</v>
      </c>
      <c r="D194" s="3">
        <f t="shared" si="29"/>
        <v>40400</v>
      </c>
      <c r="E194" s="3">
        <f t="shared" si="30"/>
        <v>40448</v>
      </c>
      <c r="F194" s="3">
        <f t="shared" si="31"/>
        <v>40390</v>
      </c>
      <c r="G194" s="61">
        <f t="shared" si="32"/>
        <v>2010</v>
      </c>
      <c r="H194" s="61">
        <f t="shared" si="33"/>
        <v>7</v>
      </c>
      <c r="I194" s="61" t="str">
        <f>VLOOKUP(H194,'Lookup Values'!$C$2:$D$13,2,FALSE)</f>
        <v>JUL</v>
      </c>
      <c r="J194" s="61">
        <f t="shared" si="34"/>
        <v>27</v>
      </c>
      <c r="K194" s="61">
        <f t="shared" si="35"/>
        <v>3</v>
      </c>
      <c r="L194" s="61" t="str">
        <f>VLOOKUP(K194,'Lookup Values'!$F$2:$G$8,2,FALSE)</f>
        <v>Tuesday</v>
      </c>
      <c r="M194" s="3">
        <v>40389</v>
      </c>
      <c r="N194" s="63">
        <f t="shared" ref="N194:N257" si="42">M194-C194</f>
        <v>3</v>
      </c>
      <c r="O194" s="8">
        <v>0.46802897068722571</v>
      </c>
      <c r="P194" t="s">
        <v>48</v>
      </c>
      <c r="Q194" t="s">
        <v>49</v>
      </c>
      <c r="R194" t="str">
        <f t="shared" si="36"/>
        <v>Bills: Utilities</v>
      </c>
      <c r="S194" t="s">
        <v>47</v>
      </c>
      <c r="T194" t="s">
        <v>29</v>
      </c>
      <c r="U194" s="1">
        <v>149</v>
      </c>
      <c r="V194" s="1" t="str">
        <f t="shared" si="37"/>
        <v>Bills: $149.00</v>
      </c>
      <c r="W194" s="1">
        <f>IF(U194="","",ROUND(U194*'Lookup Values'!$A$2,2))</f>
        <v>13.22</v>
      </c>
      <c r="X194" s="9" t="str">
        <f t="shared" si="38"/>
        <v>Expense</v>
      </c>
      <c r="Y194" s="2" t="s">
        <v>248</v>
      </c>
      <c r="Z194" s="3">
        <f t="shared" si="39"/>
        <v>40386</v>
      </c>
      <c r="AA194" s="67" t="str">
        <f t="shared" si="40"/>
        <v>NO</v>
      </c>
      <c r="AB194" s="2" t="str">
        <f t="shared" si="41"/>
        <v>NO</v>
      </c>
      <c r="AC194" t="str">
        <f>IF(AND(AND(G194&gt;=2007,G194&lt;=2009),OR(S194&lt;&gt;"MTA",S194&lt;&gt;"Fandango"),OR(P194="Food",P194="Shopping",P194="Entertainment")),"Awesome Transaction",IF(AND(G194&lt;=2010,Q194&lt;&gt;"Alcohol"),"Late Transaction",IF(G194=2006,"Early Transaction","CRAP Transaction")))</f>
        <v>Late Transaction</v>
      </c>
    </row>
    <row r="195" spans="1:29" x14ac:dyDescent="0.25">
      <c r="A195" s="2">
        <v>194</v>
      </c>
      <c r="B195" s="3" t="str">
        <f>TEXT(C195,"yymmdd") &amp; "-" &amp; UPPER(LEFT(P195,2)) &amp; "-" &amp; UPPER(LEFT(S195,3))</f>
        <v>120301-FO-CIT</v>
      </c>
      <c r="C195" s="3">
        <v>40969</v>
      </c>
      <c r="D195" s="3">
        <f t="shared" ref="D195:D258" si="43">WORKDAY(C195,10)</f>
        <v>40983</v>
      </c>
      <c r="E195" s="3">
        <f t="shared" ref="E195:E258" si="44">EDATE(C195,2)</f>
        <v>41030</v>
      </c>
      <c r="F195" s="3">
        <f t="shared" ref="F195:F258" si="45">EOMONTH(C195,0)</f>
        <v>40999</v>
      </c>
      <c r="G195" s="61">
        <f t="shared" ref="G195:G258" si="46">YEAR(C195)</f>
        <v>2012</v>
      </c>
      <c r="H195" s="61">
        <f t="shared" ref="H195:H258" si="47">MONTH(C195)</f>
        <v>3</v>
      </c>
      <c r="I195" s="61" t="str">
        <f>VLOOKUP(H195,'Lookup Values'!$C$2:$D$13,2,FALSE)</f>
        <v>MAR</v>
      </c>
      <c r="J195" s="61">
        <f t="shared" ref="J195:J258" si="48">DAY(C195)</f>
        <v>1</v>
      </c>
      <c r="K195" s="61">
        <f t="shared" ref="K195:K258" si="49">WEEKDAY(C195)</f>
        <v>5</v>
      </c>
      <c r="L195" s="61" t="str">
        <f>VLOOKUP(K195,'Lookup Values'!$F$2:$G$8,2,FALSE)</f>
        <v>Thursday</v>
      </c>
      <c r="M195" s="3">
        <v>40974</v>
      </c>
      <c r="N195" s="63">
        <f t="shared" si="42"/>
        <v>5</v>
      </c>
      <c r="O195" s="8">
        <v>0.81294867784070468</v>
      </c>
      <c r="P195" t="s">
        <v>18</v>
      </c>
      <c r="Q195" t="s">
        <v>43</v>
      </c>
      <c r="R195" t="str">
        <f t="shared" ref="R195:R258" si="50">P195 &amp; ": " &amp; Q195</f>
        <v>Food: Coffee</v>
      </c>
      <c r="S195" t="s">
        <v>42</v>
      </c>
      <c r="T195" t="s">
        <v>16</v>
      </c>
      <c r="U195" s="1">
        <v>43</v>
      </c>
      <c r="V195" s="1" t="str">
        <f t="shared" ref="V195:V258" si="51">P195 &amp; ": " &amp; TEXT(U195,"$#,###.00")</f>
        <v>Food: $43.00</v>
      </c>
      <c r="W195" s="1">
        <f>IF(U195="","",ROUND(U195*'Lookup Values'!$A$2,2))</f>
        <v>3.82</v>
      </c>
      <c r="X195" s="9" t="str">
        <f t="shared" ref="X195:X258" si="52">IF(P195="Income","Income","Expense")</f>
        <v>Expense</v>
      </c>
      <c r="Y195" s="2" t="s">
        <v>249</v>
      </c>
      <c r="Z195" s="3">
        <f t="shared" ref="Z195:Z258" si="53">VALUE(SUBSTITUTE(Y195,".","/"))</f>
        <v>40969</v>
      </c>
      <c r="AA195" s="67" t="str">
        <f t="shared" ref="AA195:AA258" si="54">IF(OR(P195="Transportation",Q195="Professional Development",Q195="Electronics"),"YES","NO")</f>
        <v>NO</v>
      </c>
      <c r="AB195" s="2" t="str">
        <f t="shared" ref="AB195:AB258" si="55">IF(AND(AA195="YES",U195&gt;=400),"YES","NO")</f>
        <v>NO</v>
      </c>
      <c r="AC195" t="str">
        <f>IF(AND(AND(G195&gt;=2007,G195&lt;=2009),OR(S195&lt;&gt;"MTA",S195&lt;&gt;"Fandango"),OR(P195="Food",P195="Shopping",P195="Entertainment")),"Awesome Transaction",IF(AND(G195&lt;=2010,Q195&lt;&gt;"Alcohol"),"Late Transaction",IF(G195=2006,"Early Transaction","CRAP Transaction")))</f>
        <v>CRAP Transaction</v>
      </c>
    </row>
    <row r="196" spans="1:29" x14ac:dyDescent="0.25">
      <c r="A196" s="2">
        <v>195</v>
      </c>
      <c r="B196" s="3" t="str">
        <f>TEXT(C196,"yymmdd") &amp; "-" &amp; UPPER(LEFT(P196,2)) &amp; "-" &amp; UPPER(LEFT(S196,3))</f>
        <v>070227-FO-BAN</v>
      </c>
      <c r="C196" s="3">
        <v>39140</v>
      </c>
      <c r="D196" s="3">
        <f t="shared" si="43"/>
        <v>39154</v>
      </c>
      <c r="E196" s="3">
        <f t="shared" si="44"/>
        <v>39199</v>
      </c>
      <c r="F196" s="3">
        <f t="shared" si="45"/>
        <v>39141</v>
      </c>
      <c r="G196" s="61">
        <f t="shared" si="46"/>
        <v>2007</v>
      </c>
      <c r="H196" s="61">
        <f t="shared" si="47"/>
        <v>2</v>
      </c>
      <c r="I196" s="61" t="str">
        <f>VLOOKUP(H196,'Lookup Values'!$C$2:$D$13,2,FALSE)</f>
        <v>FEB</v>
      </c>
      <c r="J196" s="61">
        <f t="shared" si="48"/>
        <v>27</v>
      </c>
      <c r="K196" s="61">
        <f t="shared" si="49"/>
        <v>3</v>
      </c>
      <c r="L196" s="61" t="str">
        <f>VLOOKUP(K196,'Lookup Values'!$F$2:$G$8,2,FALSE)</f>
        <v>Tuesday</v>
      </c>
      <c r="M196" s="3">
        <v>39149</v>
      </c>
      <c r="N196" s="63">
        <f t="shared" si="42"/>
        <v>9</v>
      </c>
      <c r="O196" s="8">
        <v>0.96670476225399382</v>
      </c>
      <c r="P196" t="s">
        <v>18</v>
      </c>
      <c r="Q196" t="s">
        <v>19</v>
      </c>
      <c r="R196" t="str">
        <f t="shared" si="50"/>
        <v>Food: Restaurants</v>
      </c>
      <c r="S196" t="s">
        <v>17</v>
      </c>
      <c r="T196" t="s">
        <v>29</v>
      </c>
      <c r="U196" s="1">
        <v>341</v>
      </c>
      <c r="V196" s="1" t="str">
        <f t="shared" si="51"/>
        <v>Food: $341.00</v>
      </c>
      <c r="W196" s="1">
        <f>IF(U196="","",ROUND(U196*'Lookup Values'!$A$2,2))</f>
        <v>30.26</v>
      </c>
      <c r="X196" s="9" t="str">
        <f t="shared" si="52"/>
        <v>Expense</v>
      </c>
      <c r="Y196" s="2" t="s">
        <v>250</v>
      </c>
      <c r="Z196" s="3">
        <f t="shared" si="53"/>
        <v>39140</v>
      </c>
      <c r="AA196" s="67" t="str">
        <f t="shared" si="54"/>
        <v>NO</v>
      </c>
      <c r="AB196" s="2" t="str">
        <f t="shared" si="55"/>
        <v>NO</v>
      </c>
      <c r="AC196" t="str">
        <f>IF(AND(AND(G196&gt;=2007,G196&lt;=2009),OR(S196&lt;&gt;"MTA",S196&lt;&gt;"Fandango"),OR(P196="Food",P196="Shopping",P196="Entertainment")),"Awesome Transaction",IF(AND(G196&lt;=2010,Q196&lt;&gt;"Alcohol"),"Late Transaction",IF(G196=2006,"Early Transaction","CRAP Transaction")))</f>
        <v>Awesome Transaction</v>
      </c>
    </row>
    <row r="197" spans="1:29" x14ac:dyDescent="0.25">
      <c r="A197" s="2">
        <v>196</v>
      </c>
      <c r="B197" s="3" t="str">
        <f>TEXT(C197,"yymmdd") &amp; "-" &amp; UPPER(LEFT(P197,2)) &amp; "-" &amp; UPPER(LEFT(S197,3))</f>
        <v>111019-HO-BED</v>
      </c>
      <c r="C197" s="3">
        <v>40835</v>
      </c>
      <c r="D197" s="3">
        <f t="shared" si="43"/>
        <v>40849</v>
      </c>
      <c r="E197" s="3">
        <f t="shared" si="44"/>
        <v>40896</v>
      </c>
      <c r="F197" s="3">
        <f t="shared" si="45"/>
        <v>40847</v>
      </c>
      <c r="G197" s="61">
        <f t="shared" si="46"/>
        <v>2011</v>
      </c>
      <c r="H197" s="61">
        <f t="shared" si="47"/>
        <v>10</v>
      </c>
      <c r="I197" s="61" t="str">
        <f>VLOOKUP(H197,'Lookup Values'!$C$2:$D$13,2,FALSE)</f>
        <v>OCT</v>
      </c>
      <c r="J197" s="61">
        <f t="shared" si="48"/>
        <v>19</v>
      </c>
      <c r="K197" s="61">
        <f t="shared" si="49"/>
        <v>4</v>
      </c>
      <c r="L197" s="61" t="str">
        <f>VLOOKUP(K197,'Lookup Values'!$F$2:$G$8,2,FALSE)</f>
        <v>Wednesday</v>
      </c>
      <c r="M197" s="3">
        <v>40845</v>
      </c>
      <c r="N197" s="63">
        <f t="shared" si="42"/>
        <v>10</v>
      </c>
      <c r="O197" s="8">
        <v>1.5853109610385552E-2</v>
      </c>
      <c r="P197" t="s">
        <v>38</v>
      </c>
      <c r="Q197" t="s">
        <v>39</v>
      </c>
      <c r="R197" t="str">
        <f t="shared" si="50"/>
        <v>Home: Cleaning Supplies</v>
      </c>
      <c r="S197" t="s">
        <v>37</v>
      </c>
      <c r="T197" t="s">
        <v>26</v>
      </c>
      <c r="U197" s="1">
        <v>346</v>
      </c>
      <c r="V197" s="1" t="str">
        <f t="shared" si="51"/>
        <v>Home: $346.00</v>
      </c>
      <c r="W197" s="1">
        <f>IF(U197="","",ROUND(U197*'Lookup Values'!$A$2,2))</f>
        <v>30.71</v>
      </c>
      <c r="X197" s="9" t="str">
        <f t="shared" si="52"/>
        <v>Expense</v>
      </c>
      <c r="Y197" s="2" t="s">
        <v>251</v>
      </c>
      <c r="Z197" s="3">
        <f t="shared" si="53"/>
        <v>40835</v>
      </c>
      <c r="AA197" s="67" t="str">
        <f t="shared" si="54"/>
        <v>NO</v>
      </c>
      <c r="AB197" s="2" t="str">
        <f t="shared" si="55"/>
        <v>NO</v>
      </c>
      <c r="AC197" t="str">
        <f>IF(AND(AND(G197&gt;=2007,G197&lt;=2009),OR(S197&lt;&gt;"MTA",S197&lt;&gt;"Fandango"),OR(P197="Food",P197="Shopping",P197="Entertainment")),"Awesome Transaction",IF(AND(G197&lt;=2010,Q197&lt;&gt;"Alcohol"),"Late Transaction",IF(G197=2006,"Early Transaction","CRAP Transaction")))</f>
        <v>CRAP Transaction</v>
      </c>
    </row>
    <row r="198" spans="1:29" x14ac:dyDescent="0.25">
      <c r="A198" s="2">
        <v>197</v>
      </c>
      <c r="B198" s="3" t="str">
        <f>TEXT(C198,"yymmdd") &amp; "-" &amp; UPPER(LEFT(P198,2)) &amp; "-" &amp; UPPER(LEFT(S198,3))</f>
        <v>100702-HO-BED</v>
      </c>
      <c r="C198" s="3">
        <v>40361</v>
      </c>
      <c r="D198" s="3">
        <f t="shared" si="43"/>
        <v>40375</v>
      </c>
      <c r="E198" s="3">
        <f t="shared" si="44"/>
        <v>40423</v>
      </c>
      <c r="F198" s="3">
        <f t="shared" si="45"/>
        <v>40390</v>
      </c>
      <c r="G198" s="61">
        <f t="shared" si="46"/>
        <v>2010</v>
      </c>
      <c r="H198" s="61">
        <f t="shared" si="47"/>
        <v>7</v>
      </c>
      <c r="I198" s="61" t="str">
        <f>VLOOKUP(H198,'Lookup Values'!$C$2:$D$13,2,FALSE)</f>
        <v>JUL</v>
      </c>
      <c r="J198" s="61">
        <f t="shared" si="48"/>
        <v>2</v>
      </c>
      <c r="K198" s="61">
        <f t="shared" si="49"/>
        <v>6</v>
      </c>
      <c r="L198" s="61" t="str">
        <f>VLOOKUP(K198,'Lookup Values'!$F$2:$G$8,2,FALSE)</f>
        <v>Friday</v>
      </c>
      <c r="M198" s="3">
        <v>40365</v>
      </c>
      <c r="N198" s="63">
        <f t="shared" si="42"/>
        <v>4</v>
      </c>
      <c r="O198" s="8">
        <v>0.39792445665611775</v>
      </c>
      <c r="P198" t="s">
        <v>38</v>
      </c>
      <c r="Q198" t="s">
        <v>39</v>
      </c>
      <c r="R198" t="str">
        <f t="shared" si="50"/>
        <v>Home: Cleaning Supplies</v>
      </c>
      <c r="S198" t="s">
        <v>37</v>
      </c>
      <c r="T198" t="s">
        <v>16</v>
      </c>
      <c r="U198" s="1">
        <v>90</v>
      </c>
      <c r="V198" s="1" t="str">
        <f t="shared" si="51"/>
        <v>Home: $90.00</v>
      </c>
      <c r="W198" s="1">
        <f>IF(U198="","",ROUND(U198*'Lookup Values'!$A$2,2))</f>
        <v>7.99</v>
      </c>
      <c r="X198" s="9" t="str">
        <f t="shared" si="52"/>
        <v>Expense</v>
      </c>
      <c r="Y198" s="2" t="s">
        <v>252</v>
      </c>
      <c r="Z198" s="3">
        <f t="shared" si="53"/>
        <v>40361</v>
      </c>
      <c r="AA198" s="67" t="str">
        <f t="shared" si="54"/>
        <v>NO</v>
      </c>
      <c r="AB198" s="2" t="str">
        <f t="shared" si="55"/>
        <v>NO</v>
      </c>
      <c r="AC198" t="str">
        <f>IF(AND(AND(G198&gt;=2007,G198&lt;=2009),OR(S198&lt;&gt;"MTA",S198&lt;&gt;"Fandango"),OR(P198="Food",P198="Shopping",P198="Entertainment")),"Awesome Transaction",IF(AND(G198&lt;=2010,Q198&lt;&gt;"Alcohol"),"Late Transaction",IF(G198=2006,"Early Transaction","CRAP Transaction")))</f>
        <v>Late Transaction</v>
      </c>
    </row>
    <row r="199" spans="1:29" x14ac:dyDescent="0.25">
      <c r="A199" s="2">
        <v>198</v>
      </c>
      <c r="B199" s="3" t="str">
        <f>TEXT(C199,"yymmdd") &amp; "-" &amp; UPPER(LEFT(P199,2)) &amp; "-" &amp; UPPER(LEFT(S199,3))</f>
        <v>120319-SH-AMA</v>
      </c>
      <c r="C199" s="3">
        <v>40987</v>
      </c>
      <c r="D199" s="3">
        <f t="shared" si="43"/>
        <v>41001</v>
      </c>
      <c r="E199" s="3">
        <f t="shared" si="44"/>
        <v>41048</v>
      </c>
      <c r="F199" s="3">
        <f t="shared" si="45"/>
        <v>40999</v>
      </c>
      <c r="G199" s="61">
        <f t="shared" si="46"/>
        <v>2012</v>
      </c>
      <c r="H199" s="61">
        <f t="shared" si="47"/>
        <v>3</v>
      </c>
      <c r="I199" s="61" t="str">
        <f>VLOOKUP(H199,'Lookup Values'!$C$2:$D$13,2,FALSE)</f>
        <v>MAR</v>
      </c>
      <c r="J199" s="61">
        <f t="shared" si="48"/>
        <v>19</v>
      </c>
      <c r="K199" s="61">
        <f t="shared" si="49"/>
        <v>2</v>
      </c>
      <c r="L199" s="61" t="str">
        <f>VLOOKUP(K199,'Lookup Values'!$F$2:$G$8,2,FALSE)</f>
        <v>Monday</v>
      </c>
      <c r="M199" s="3">
        <v>40990</v>
      </c>
      <c r="N199" s="63">
        <f t="shared" si="42"/>
        <v>3</v>
      </c>
      <c r="O199" s="8">
        <v>0.75716729349642875</v>
      </c>
      <c r="P199" t="s">
        <v>21</v>
      </c>
      <c r="Q199" t="s">
        <v>22</v>
      </c>
      <c r="R199" t="str">
        <f t="shared" si="50"/>
        <v>Shopping: Electronics</v>
      </c>
      <c r="S199" t="s">
        <v>20</v>
      </c>
      <c r="T199" t="s">
        <v>26</v>
      </c>
      <c r="U199" s="1">
        <v>390</v>
      </c>
      <c r="V199" s="1" t="str">
        <f t="shared" si="51"/>
        <v>Shopping: $390.00</v>
      </c>
      <c r="W199" s="1">
        <f>IF(U199="","",ROUND(U199*'Lookup Values'!$A$2,2))</f>
        <v>34.61</v>
      </c>
      <c r="X199" s="9" t="str">
        <f t="shared" si="52"/>
        <v>Expense</v>
      </c>
      <c r="Y199" s="2" t="s">
        <v>253</v>
      </c>
      <c r="Z199" s="3">
        <f t="shared" si="53"/>
        <v>40987</v>
      </c>
      <c r="AA199" s="67" t="str">
        <f t="shared" si="54"/>
        <v>YES</v>
      </c>
      <c r="AB199" s="2" t="str">
        <f t="shared" si="55"/>
        <v>NO</v>
      </c>
      <c r="AC199" t="str">
        <f>IF(AND(AND(G199&gt;=2007,G199&lt;=2009),OR(S199&lt;&gt;"MTA",S199&lt;&gt;"Fandango"),OR(P199="Food",P199="Shopping",P199="Entertainment")),"Awesome Transaction",IF(AND(G199&lt;=2010,Q199&lt;&gt;"Alcohol"),"Late Transaction",IF(G199=2006,"Early Transaction","CRAP Transaction")))</f>
        <v>CRAP Transaction</v>
      </c>
    </row>
    <row r="200" spans="1:29" x14ac:dyDescent="0.25">
      <c r="A200" s="2">
        <v>199</v>
      </c>
      <c r="B200" s="3" t="str">
        <f>TEXT(C200,"yymmdd") &amp; "-" &amp; UPPER(LEFT(P200,2)) &amp; "-" &amp; UPPER(LEFT(S200,3))</f>
        <v>070820-IN-LEG</v>
      </c>
      <c r="C200" s="3">
        <v>39314</v>
      </c>
      <c r="D200" s="3">
        <f t="shared" si="43"/>
        <v>39328</v>
      </c>
      <c r="E200" s="3">
        <f t="shared" si="44"/>
        <v>39375</v>
      </c>
      <c r="F200" s="3">
        <f t="shared" si="45"/>
        <v>39325</v>
      </c>
      <c r="G200" s="61">
        <f t="shared" si="46"/>
        <v>2007</v>
      </c>
      <c r="H200" s="61">
        <f t="shared" si="47"/>
        <v>8</v>
      </c>
      <c r="I200" s="61" t="str">
        <f>VLOOKUP(H200,'Lookup Values'!$C$2:$D$13,2,FALSE)</f>
        <v>AUG</v>
      </c>
      <c r="J200" s="61">
        <f t="shared" si="48"/>
        <v>20</v>
      </c>
      <c r="K200" s="61">
        <f t="shared" si="49"/>
        <v>2</v>
      </c>
      <c r="L200" s="61" t="str">
        <f>VLOOKUP(K200,'Lookup Values'!$F$2:$G$8,2,FALSE)</f>
        <v>Monday</v>
      </c>
      <c r="M200" s="3">
        <v>39319</v>
      </c>
      <c r="N200" s="63">
        <f t="shared" si="42"/>
        <v>5</v>
      </c>
      <c r="O200" s="8">
        <v>0.89638118065204264</v>
      </c>
      <c r="P200" t="s">
        <v>61</v>
      </c>
      <c r="Q200" t="s">
        <v>63</v>
      </c>
      <c r="R200" t="str">
        <f t="shared" si="50"/>
        <v>Income: Freelance Project</v>
      </c>
      <c r="S200" t="s">
        <v>66</v>
      </c>
      <c r="T200" t="s">
        <v>16</v>
      </c>
      <c r="U200" s="1">
        <v>152</v>
      </c>
      <c r="V200" s="1" t="str">
        <f t="shared" si="51"/>
        <v>Income: $152.00</v>
      </c>
      <c r="W200" s="1">
        <f>IF(U200="","",ROUND(U200*'Lookup Values'!$A$2,2))</f>
        <v>13.49</v>
      </c>
      <c r="X200" s="9" t="str">
        <f t="shared" si="52"/>
        <v>Income</v>
      </c>
      <c r="Y200" s="2" t="s">
        <v>254</v>
      </c>
      <c r="Z200" s="3">
        <f t="shared" si="53"/>
        <v>39314</v>
      </c>
      <c r="AA200" s="67" t="str">
        <f t="shared" si="54"/>
        <v>NO</v>
      </c>
      <c r="AB200" s="2" t="str">
        <f t="shared" si="55"/>
        <v>NO</v>
      </c>
      <c r="AC200" t="str">
        <f>IF(AND(AND(G200&gt;=2007,G200&lt;=2009),OR(S200&lt;&gt;"MTA",S200&lt;&gt;"Fandango"),OR(P200="Food",P200="Shopping",P200="Entertainment")),"Awesome Transaction",IF(AND(G200&lt;=2010,Q200&lt;&gt;"Alcohol"),"Late Transaction",IF(G200=2006,"Early Transaction","CRAP Transaction")))</f>
        <v>Late Transaction</v>
      </c>
    </row>
    <row r="201" spans="1:29" x14ac:dyDescent="0.25">
      <c r="A201" s="2">
        <v>200</v>
      </c>
      <c r="B201" s="3" t="str">
        <f>TEXT(C201,"yymmdd") &amp; "-" &amp; UPPER(LEFT(P201,2)) &amp; "-" &amp; UPPER(LEFT(S201,3))</f>
        <v>100719-HE-FRE</v>
      </c>
      <c r="C201" s="3">
        <v>40378</v>
      </c>
      <c r="D201" s="3">
        <f t="shared" si="43"/>
        <v>40392</v>
      </c>
      <c r="E201" s="3">
        <f t="shared" si="44"/>
        <v>40440</v>
      </c>
      <c r="F201" s="3">
        <f t="shared" si="45"/>
        <v>40390</v>
      </c>
      <c r="G201" s="61">
        <f t="shared" si="46"/>
        <v>2010</v>
      </c>
      <c r="H201" s="61">
        <f t="shared" si="47"/>
        <v>7</v>
      </c>
      <c r="I201" s="61" t="str">
        <f>VLOOKUP(H201,'Lookup Values'!$C$2:$D$13,2,FALSE)</f>
        <v>JUL</v>
      </c>
      <c r="J201" s="61">
        <f t="shared" si="48"/>
        <v>19</v>
      </c>
      <c r="K201" s="61">
        <f t="shared" si="49"/>
        <v>2</v>
      </c>
      <c r="L201" s="61" t="str">
        <f>VLOOKUP(K201,'Lookup Values'!$F$2:$G$8,2,FALSE)</f>
        <v>Monday</v>
      </c>
      <c r="M201" s="3">
        <v>40381</v>
      </c>
      <c r="N201" s="63">
        <f t="shared" si="42"/>
        <v>3</v>
      </c>
      <c r="O201" s="8">
        <v>0.58751241204559546</v>
      </c>
      <c r="P201" t="s">
        <v>45</v>
      </c>
      <c r="Q201" t="s">
        <v>46</v>
      </c>
      <c r="R201" t="str">
        <f t="shared" si="50"/>
        <v>Health: Insurance Premium</v>
      </c>
      <c r="S201" t="s">
        <v>44</v>
      </c>
      <c r="T201" t="s">
        <v>29</v>
      </c>
      <c r="U201" s="1">
        <v>401</v>
      </c>
      <c r="V201" s="1" t="str">
        <f t="shared" si="51"/>
        <v>Health: $401.00</v>
      </c>
      <c r="W201" s="1">
        <f>IF(U201="","",ROUND(U201*'Lookup Values'!$A$2,2))</f>
        <v>35.590000000000003</v>
      </c>
      <c r="X201" s="9" t="str">
        <f t="shared" si="52"/>
        <v>Expense</v>
      </c>
      <c r="Y201" s="2" t="s">
        <v>255</v>
      </c>
      <c r="Z201" s="3">
        <f t="shared" si="53"/>
        <v>40378</v>
      </c>
      <c r="AA201" s="67" t="str">
        <f t="shared" si="54"/>
        <v>NO</v>
      </c>
      <c r="AB201" s="2" t="str">
        <f t="shared" si="55"/>
        <v>NO</v>
      </c>
      <c r="AC201" t="str">
        <f>IF(AND(AND(G201&gt;=2007,G201&lt;=2009),OR(S201&lt;&gt;"MTA",S201&lt;&gt;"Fandango"),OR(P201="Food",P201="Shopping",P201="Entertainment")),"Awesome Transaction",IF(AND(G201&lt;=2010,Q201&lt;&gt;"Alcohol"),"Late Transaction",IF(G201=2006,"Early Transaction","CRAP Transaction")))</f>
        <v>Late Transaction</v>
      </c>
    </row>
    <row r="202" spans="1:29" x14ac:dyDescent="0.25">
      <c r="A202" s="2">
        <v>201</v>
      </c>
      <c r="B202" s="3" t="str">
        <f>TEXT(C202,"yymmdd") &amp; "-" &amp; UPPER(LEFT(P202,2)) &amp; "-" &amp; UPPER(LEFT(S202,3))</f>
        <v>110731-FO-CIT</v>
      </c>
      <c r="C202" s="3">
        <v>40755</v>
      </c>
      <c r="D202" s="3">
        <f t="shared" si="43"/>
        <v>40767</v>
      </c>
      <c r="E202" s="3">
        <f t="shared" si="44"/>
        <v>40816</v>
      </c>
      <c r="F202" s="3">
        <f t="shared" si="45"/>
        <v>40755</v>
      </c>
      <c r="G202" s="61">
        <f t="shared" si="46"/>
        <v>2011</v>
      </c>
      <c r="H202" s="61">
        <f t="shared" si="47"/>
        <v>7</v>
      </c>
      <c r="I202" s="61" t="str">
        <f>VLOOKUP(H202,'Lookup Values'!$C$2:$D$13,2,FALSE)</f>
        <v>JUL</v>
      </c>
      <c r="J202" s="61">
        <f t="shared" si="48"/>
        <v>31</v>
      </c>
      <c r="K202" s="61">
        <f t="shared" si="49"/>
        <v>1</v>
      </c>
      <c r="L202" s="61" t="str">
        <f>VLOOKUP(K202,'Lookup Values'!$F$2:$G$8,2,FALSE)</f>
        <v>Sunday</v>
      </c>
      <c r="M202" s="3">
        <v>40756</v>
      </c>
      <c r="N202" s="63">
        <f t="shared" si="42"/>
        <v>1</v>
      </c>
      <c r="O202" s="8">
        <v>0.3731332931947472</v>
      </c>
      <c r="P202" t="s">
        <v>18</v>
      </c>
      <c r="Q202" t="s">
        <v>43</v>
      </c>
      <c r="R202" t="str">
        <f t="shared" si="50"/>
        <v>Food: Coffee</v>
      </c>
      <c r="S202" t="s">
        <v>42</v>
      </c>
      <c r="T202" t="s">
        <v>26</v>
      </c>
      <c r="U202" s="1">
        <v>224</v>
      </c>
      <c r="V202" s="1" t="str">
        <f t="shared" si="51"/>
        <v>Food: $224.00</v>
      </c>
      <c r="W202" s="1">
        <f>IF(U202="","",ROUND(U202*'Lookup Values'!$A$2,2))</f>
        <v>19.88</v>
      </c>
      <c r="X202" s="9" t="str">
        <f t="shared" si="52"/>
        <v>Expense</v>
      </c>
      <c r="Y202" s="2" t="s">
        <v>256</v>
      </c>
      <c r="Z202" s="3">
        <f t="shared" si="53"/>
        <v>40755</v>
      </c>
      <c r="AA202" s="67" t="str">
        <f t="shared" si="54"/>
        <v>NO</v>
      </c>
      <c r="AB202" s="2" t="str">
        <f t="shared" si="55"/>
        <v>NO</v>
      </c>
      <c r="AC202" t="str">
        <f>IF(AND(AND(G202&gt;=2007,G202&lt;=2009),OR(S202&lt;&gt;"MTA",S202&lt;&gt;"Fandango"),OR(P202="Food",P202="Shopping",P202="Entertainment")),"Awesome Transaction",IF(AND(G202&lt;=2010,Q202&lt;&gt;"Alcohol"),"Late Transaction",IF(G202=2006,"Early Transaction","CRAP Transaction")))</f>
        <v>CRAP Transaction</v>
      </c>
    </row>
    <row r="203" spans="1:29" x14ac:dyDescent="0.25">
      <c r="A203" s="2">
        <v>202</v>
      </c>
      <c r="B203" s="3" t="str">
        <f>TEXT(C203,"yymmdd") &amp; "-" &amp; UPPER(LEFT(P203,2)) &amp; "-" &amp; UPPER(LEFT(S203,3))</f>
        <v>090525-BI-CON</v>
      </c>
      <c r="C203" s="3">
        <v>39958</v>
      </c>
      <c r="D203" s="3">
        <f t="shared" si="43"/>
        <v>39972</v>
      </c>
      <c r="E203" s="3">
        <f t="shared" si="44"/>
        <v>40019</v>
      </c>
      <c r="F203" s="3">
        <f t="shared" si="45"/>
        <v>39964</v>
      </c>
      <c r="G203" s="61">
        <f t="shared" si="46"/>
        <v>2009</v>
      </c>
      <c r="H203" s="61">
        <f t="shared" si="47"/>
        <v>5</v>
      </c>
      <c r="I203" s="61" t="str">
        <f>VLOOKUP(H203,'Lookup Values'!$C$2:$D$13,2,FALSE)</f>
        <v>MAY</v>
      </c>
      <c r="J203" s="61">
        <f t="shared" si="48"/>
        <v>25</v>
      </c>
      <c r="K203" s="61">
        <f t="shared" si="49"/>
        <v>2</v>
      </c>
      <c r="L203" s="61" t="str">
        <f>VLOOKUP(K203,'Lookup Values'!$F$2:$G$8,2,FALSE)</f>
        <v>Monday</v>
      </c>
      <c r="M203" s="3">
        <v>39961</v>
      </c>
      <c r="N203" s="63">
        <f t="shared" si="42"/>
        <v>3</v>
      </c>
      <c r="O203" s="8">
        <v>0.11816134643048748</v>
      </c>
      <c r="P203" t="s">
        <v>48</v>
      </c>
      <c r="Q203" t="s">
        <v>49</v>
      </c>
      <c r="R203" t="str">
        <f t="shared" si="50"/>
        <v>Bills: Utilities</v>
      </c>
      <c r="S203" t="s">
        <v>47</v>
      </c>
      <c r="T203" t="s">
        <v>16</v>
      </c>
      <c r="U203" s="1">
        <v>76</v>
      </c>
      <c r="V203" s="1" t="str">
        <f t="shared" si="51"/>
        <v>Bills: $76.00</v>
      </c>
      <c r="W203" s="1">
        <f>IF(U203="","",ROUND(U203*'Lookup Values'!$A$2,2))</f>
        <v>6.75</v>
      </c>
      <c r="X203" s="9" t="str">
        <f t="shared" si="52"/>
        <v>Expense</v>
      </c>
      <c r="Y203" s="2" t="s">
        <v>257</v>
      </c>
      <c r="Z203" s="3">
        <f t="shared" si="53"/>
        <v>39958</v>
      </c>
      <c r="AA203" s="67" t="str">
        <f t="shared" si="54"/>
        <v>NO</v>
      </c>
      <c r="AB203" s="2" t="str">
        <f t="shared" si="55"/>
        <v>NO</v>
      </c>
      <c r="AC203" t="str">
        <f>IF(AND(AND(G203&gt;=2007,G203&lt;=2009),OR(S203&lt;&gt;"MTA",S203&lt;&gt;"Fandango"),OR(P203="Food",P203="Shopping",P203="Entertainment")),"Awesome Transaction",IF(AND(G203&lt;=2010,Q203&lt;&gt;"Alcohol"),"Late Transaction",IF(G203=2006,"Early Transaction","CRAP Transaction")))</f>
        <v>Late Transaction</v>
      </c>
    </row>
    <row r="204" spans="1:29" x14ac:dyDescent="0.25">
      <c r="A204" s="2">
        <v>203</v>
      </c>
      <c r="B204" s="3" t="str">
        <f>TEXT(C204,"yymmdd") &amp; "-" &amp; UPPER(LEFT(P204,2)) &amp; "-" &amp; UPPER(LEFT(S204,3))</f>
        <v>120403-HE-FRE</v>
      </c>
      <c r="C204" s="3">
        <v>41002</v>
      </c>
      <c r="D204" s="3">
        <f t="shared" si="43"/>
        <v>41016</v>
      </c>
      <c r="E204" s="3">
        <f t="shared" si="44"/>
        <v>41063</v>
      </c>
      <c r="F204" s="3">
        <f t="shared" si="45"/>
        <v>41029</v>
      </c>
      <c r="G204" s="61">
        <f t="shared" si="46"/>
        <v>2012</v>
      </c>
      <c r="H204" s="61">
        <f t="shared" si="47"/>
        <v>4</v>
      </c>
      <c r="I204" s="61" t="str">
        <f>VLOOKUP(H204,'Lookup Values'!$C$2:$D$13,2,FALSE)</f>
        <v>APR</v>
      </c>
      <c r="J204" s="61">
        <f t="shared" si="48"/>
        <v>3</v>
      </c>
      <c r="K204" s="61">
        <f t="shared" si="49"/>
        <v>3</v>
      </c>
      <c r="L204" s="61" t="str">
        <f>VLOOKUP(K204,'Lookup Values'!$F$2:$G$8,2,FALSE)</f>
        <v>Tuesday</v>
      </c>
      <c r="M204" s="3">
        <v>41003</v>
      </c>
      <c r="N204" s="63">
        <f t="shared" si="42"/>
        <v>1</v>
      </c>
      <c r="O204" s="8">
        <v>0.84946791943054212</v>
      </c>
      <c r="P204" t="s">
        <v>45</v>
      </c>
      <c r="Q204" t="s">
        <v>46</v>
      </c>
      <c r="R204" t="str">
        <f t="shared" si="50"/>
        <v>Health: Insurance Premium</v>
      </c>
      <c r="S204" t="s">
        <v>44</v>
      </c>
      <c r="T204" t="s">
        <v>29</v>
      </c>
      <c r="U204" s="1">
        <v>451</v>
      </c>
      <c r="V204" s="1" t="str">
        <f t="shared" si="51"/>
        <v>Health: $451.00</v>
      </c>
      <c r="W204" s="1">
        <f>IF(U204="","",ROUND(U204*'Lookup Values'!$A$2,2))</f>
        <v>40.03</v>
      </c>
      <c r="X204" s="9" t="str">
        <f t="shared" si="52"/>
        <v>Expense</v>
      </c>
      <c r="Y204" s="2" t="s">
        <v>258</v>
      </c>
      <c r="Z204" s="3">
        <f t="shared" si="53"/>
        <v>41002</v>
      </c>
      <c r="AA204" s="67" t="str">
        <f t="shared" si="54"/>
        <v>NO</v>
      </c>
      <c r="AB204" s="2" t="str">
        <f t="shared" si="55"/>
        <v>NO</v>
      </c>
      <c r="AC204" t="str">
        <f>IF(AND(AND(G204&gt;=2007,G204&lt;=2009),OR(S204&lt;&gt;"MTA",S204&lt;&gt;"Fandango"),OR(P204="Food",P204="Shopping",P204="Entertainment")),"Awesome Transaction",IF(AND(G204&lt;=2010,Q204&lt;&gt;"Alcohol"),"Late Transaction",IF(G204=2006,"Early Transaction","CRAP Transaction")))</f>
        <v>CRAP Transaction</v>
      </c>
    </row>
    <row r="205" spans="1:29" x14ac:dyDescent="0.25">
      <c r="A205" s="2">
        <v>204</v>
      </c>
      <c r="B205" s="3" t="str">
        <f>TEXT(C205,"yymmdd") &amp; "-" &amp; UPPER(LEFT(P205,2)) &amp; "-" &amp; UPPER(LEFT(S205,3))</f>
        <v>110729-HE-FRE</v>
      </c>
      <c r="C205" s="3">
        <v>40753</v>
      </c>
      <c r="D205" s="3">
        <f t="shared" si="43"/>
        <v>40767</v>
      </c>
      <c r="E205" s="3">
        <f t="shared" si="44"/>
        <v>40815</v>
      </c>
      <c r="F205" s="3">
        <f t="shared" si="45"/>
        <v>40755</v>
      </c>
      <c r="G205" s="61">
        <f t="shared" si="46"/>
        <v>2011</v>
      </c>
      <c r="H205" s="61">
        <f t="shared" si="47"/>
        <v>7</v>
      </c>
      <c r="I205" s="61" t="str">
        <f>VLOOKUP(H205,'Lookup Values'!$C$2:$D$13,2,FALSE)</f>
        <v>JUL</v>
      </c>
      <c r="J205" s="61">
        <f t="shared" si="48"/>
        <v>29</v>
      </c>
      <c r="K205" s="61">
        <f t="shared" si="49"/>
        <v>6</v>
      </c>
      <c r="L205" s="61" t="str">
        <f>VLOOKUP(K205,'Lookup Values'!$F$2:$G$8,2,FALSE)</f>
        <v>Friday</v>
      </c>
      <c r="M205" s="3">
        <v>40759</v>
      </c>
      <c r="N205" s="63">
        <f t="shared" si="42"/>
        <v>6</v>
      </c>
      <c r="O205" s="8">
        <v>0.24226925902522123</v>
      </c>
      <c r="P205" t="s">
        <v>45</v>
      </c>
      <c r="Q205" t="s">
        <v>46</v>
      </c>
      <c r="R205" t="str">
        <f t="shared" si="50"/>
        <v>Health: Insurance Premium</v>
      </c>
      <c r="S205" t="s">
        <v>44</v>
      </c>
      <c r="T205" t="s">
        <v>29</v>
      </c>
      <c r="U205" s="1">
        <v>385</v>
      </c>
      <c r="V205" s="1" t="str">
        <f t="shared" si="51"/>
        <v>Health: $385.00</v>
      </c>
      <c r="W205" s="1">
        <f>IF(U205="","",ROUND(U205*'Lookup Values'!$A$2,2))</f>
        <v>34.17</v>
      </c>
      <c r="X205" s="9" t="str">
        <f t="shared" si="52"/>
        <v>Expense</v>
      </c>
      <c r="Y205" s="2" t="s">
        <v>259</v>
      </c>
      <c r="Z205" s="3">
        <f t="shared" si="53"/>
        <v>40753</v>
      </c>
      <c r="AA205" s="67" t="str">
        <f t="shared" si="54"/>
        <v>NO</v>
      </c>
      <c r="AB205" s="2" t="str">
        <f t="shared" si="55"/>
        <v>NO</v>
      </c>
      <c r="AC205" t="str">
        <f>IF(AND(AND(G205&gt;=2007,G205&lt;=2009),OR(S205&lt;&gt;"MTA",S205&lt;&gt;"Fandango"),OR(P205="Food",P205="Shopping",P205="Entertainment")),"Awesome Transaction",IF(AND(G205&lt;=2010,Q205&lt;&gt;"Alcohol"),"Late Transaction",IF(G205=2006,"Early Transaction","CRAP Transaction")))</f>
        <v>CRAP Transaction</v>
      </c>
    </row>
    <row r="206" spans="1:29" x14ac:dyDescent="0.25">
      <c r="A206" s="2">
        <v>205</v>
      </c>
      <c r="B206" s="3" t="str">
        <f>TEXT(C206,"yymmdd") &amp; "-" &amp; UPPER(LEFT(P206,2)) &amp; "-" &amp; UPPER(LEFT(S206,3))</f>
        <v>120526-FO-TRA</v>
      </c>
      <c r="C206" s="3">
        <v>41055</v>
      </c>
      <c r="D206" s="3">
        <f t="shared" si="43"/>
        <v>41068</v>
      </c>
      <c r="E206" s="3">
        <f t="shared" si="44"/>
        <v>41116</v>
      </c>
      <c r="F206" s="3">
        <f t="shared" si="45"/>
        <v>41060</v>
      </c>
      <c r="G206" s="61">
        <f t="shared" si="46"/>
        <v>2012</v>
      </c>
      <c r="H206" s="61">
        <f t="shared" si="47"/>
        <v>5</v>
      </c>
      <c r="I206" s="61" t="str">
        <f>VLOOKUP(H206,'Lookup Values'!$C$2:$D$13,2,FALSE)</f>
        <v>MAY</v>
      </c>
      <c r="J206" s="61">
        <f t="shared" si="48"/>
        <v>26</v>
      </c>
      <c r="K206" s="61">
        <f t="shared" si="49"/>
        <v>7</v>
      </c>
      <c r="L206" s="61" t="str">
        <f>VLOOKUP(K206,'Lookup Values'!$F$2:$G$8,2,FALSE)</f>
        <v>Saturday</v>
      </c>
      <c r="M206" s="3">
        <v>41060</v>
      </c>
      <c r="N206" s="63">
        <f t="shared" si="42"/>
        <v>5</v>
      </c>
      <c r="O206" s="8">
        <v>0.72634361891708699</v>
      </c>
      <c r="P206" t="s">
        <v>18</v>
      </c>
      <c r="Q206" t="s">
        <v>31</v>
      </c>
      <c r="R206" t="str">
        <f t="shared" si="50"/>
        <v>Food: Groceries</v>
      </c>
      <c r="S206" t="s">
        <v>30</v>
      </c>
      <c r="T206" t="s">
        <v>26</v>
      </c>
      <c r="U206" s="1">
        <v>164</v>
      </c>
      <c r="V206" s="1" t="str">
        <f t="shared" si="51"/>
        <v>Food: $164.00</v>
      </c>
      <c r="W206" s="1">
        <f>IF(U206="","",ROUND(U206*'Lookup Values'!$A$2,2))</f>
        <v>14.56</v>
      </c>
      <c r="X206" s="9" t="str">
        <f t="shared" si="52"/>
        <v>Expense</v>
      </c>
      <c r="Y206" s="2" t="s">
        <v>260</v>
      </c>
      <c r="Z206" s="3">
        <f t="shared" si="53"/>
        <v>41055</v>
      </c>
      <c r="AA206" s="67" t="str">
        <f t="shared" si="54"/>
        <v>NO</v>
      </c>
      <c r="AB206" s="2" t="str">
        <f t="shared" si="55"/>
        <v>NO</v>
      </c>
      <c r="AC206" t="str">
        <f>IF(AND(AND(G206&gt;=2007,G206&lt;=2009),OR(S206&lt;&gt;"MTA",S206&lt;&gt;"Fandango"),OR(P206="Food",P206="Shopping",P206="Entertainment")),"Awesome Transaction",IF(AND(G206&lt;=2010,Q206&lt;&gt;"Alcohol"),"Late Transaction",IF(G206=2006,"Early Transaction","CRAP Transaction")))</f>
        <v>CRAP Transaction</v>
      </c>
    </row>
    <row r="207" spans="1:29" x14ac:dyDescent="0.25">
      <c r="A207" s="2">
        <v>206</v>
      </c>
      <c r="B207" s="3" t="str">
        <f>TEXT(C207,"yymmdd") &amp; "-" &amp; UPPER(LEFT(P207,2)) &amp; "-" &amp; UPPER(LEFT(S207,3))</f>
        <v>100604-IN-LEG</v>
      </c>
      <c r="C207" s="3">
        <v>40333</v>
      </c>
      <c r="D207" s="3">
        <f t="shared" si="43"/>
        <v>40347</v>
      </c>
      <c r="E207" s="3">
        <f t="shared" si="44"/>
        <v>40394</v>
      </c>
      <c r="F207" s="3">
        <f t="shared" si="45"/>
        <v>40359</v>
      </c>
      <c r="G207" s="61">
        <f t="shared" si="46"/>
        <v>2010</v>
      </c>
      <c r="H207" s="61">
        <f t="shared" si="47"/>
        <v>6</v>
      </c>
      <c r="I207" s="61" t="str">
        <f>VLOOKUP(H207,'Lookup Values'!$C$2:$D$13,2,FALSE)</f>
        <v>JUN</v>
      </c>
      <c r="J207" s="61">
        <f t="shared" si="48"/>
        <v>4</v>
      </c>
      <c r="K207" s="61">
        <f t="shared" si="49"/>
        <v>6</v>
      </c>
      <c r="L207" s="61" t="str">
        <f>VLOOKUP(K207,'Lookup Values'!$F$2:$G$8,2,FALSE)</f>
        <v>Friday</v>
      </c>
      <c r="M207" s="3">
        <v>40340</v>
      </c>
      <c r="N207" s="63">
        <f t="shared" si="42"/>
        <v>7</v>
      </c>
      <c r="O207" s="8">
        <v>7.3753084024090643E-2</v>
      </c>
      <c r="P207" t="s">
        <v>61</v>
      </c>
      <c r="Q207" t="s">
        <v>63</v>
      </c>
      <c r="R207" t="str">
        <f t="shared" si="50"/>
        <v>Income: Freelance Project</v>
      </c>
      <c r="S207" t="s">
        <v>66</v>
      </c>
      <c r="T207" t="s">
        <v>29</v>
      </c>
      <c r="U207" s="1">
        <v>386</v>
      </c>
      <c r="V207" s="1" t="str">
        <f t="shared" si="51"/>
        <v>Income: $386.00</v>
      </c>
      <c r="W207" s="1">
        <f>IF(U207="","",ROUND(U207*'Lookup Values'!$A$2,2))</f>
        <v>34.26</v>
      </c>
      <c r="X207" s="9" t="str">
        <f t="shared" si="52"/>
        <v>Income</v>
      </c>
      <c r="Y207" s="2" t="s">
        <v>261</v>
      </c>
      <c r="Z207" s="3">
        <f t="shared" si="53"/>
        <v>40333</v>
      </c>
      <c r="AA207" s="67" t="str">
        <f t="shared" si="54"/>
        <v>NO</v>
      </c>
      <c r="AB207" s="2" t="str">
        <f t="shared" si="55"/>
        <v>NO</v>
      </c>
      <c r="AC207" t="str">
        <f>IF(AND(AND(G207&gt;=2007,G207&lt;=2009),OR(S207&lt;&gt;"MTA",S207&lt;&gt;"Fandango"),OR(P207="Food",P207="Shopping",P207="Entertainment")),"Awesome Transaction",IF(AND(G207&lt;=2010,Q207&lt;&gt;"Alcohol"),"Late Transaction",IF(G207=2006,"Early Transaction","CRAP Transaction")))</f>
        <v>Late Transaction</v>
      </c>
    </row>
    <row r="208" spans="1:29" x14ac:dyDescent="0.25">
      <c r="A208" s="2">
        <v>207</v>
      </c>
      <c r="B208" s="3" t="str">
        <f>TEXT(C208,"yymmdd") &amp; "-" &amp; UPPER(LEFT(P208,2)) &amp; "-" &amp; UPPER(LEFT(S208,3))</f>
        <v>090629-SH-AMA</v>
      </c>
      <c r="C208" s="3">
        <v>39993</v>
      </c>
      <c r="D208" s="3">
        <f t="shared" si="43"/>
        <v>40007</v>
      </c>
      <c r="E208" s="3">
        <f t="shared" si="44"/>
        <v>40054</v>
      </c>
      <c r="F208" s="3">
        <f t="shared" si="45"/>
        <v>39994</v>
      </c>
      <c r="G208" s="61">
        <f t="shared" si="46"/>
        <v>2009</v>
      </c>
      <c r="H208" s="61">
        <f t="shared" si="47"/>
        <v>6</v>
      </c>
      <c r="I208" s="61" t="str">
        <f>VLOOKUP(H208,'Lookup Values'!$C$2:$D$13,2,FALSE)</f>
        <v>JUN</v>
      </c>
      <c r="J208" s="61">
        <f t="shared" si="48"/>
        <v>29</v>
      </c>
      <c r="K208" s="61">
        <f t="shared" si="49"/>
        <v>2</v>
      </c>
      <c r="L208" s="61" t="str">
        <f>VLOOKUP(K208,'Lookup Values'!$F$2:$G$8,2,FALSE)</f>
        <v>Monday</v>
      </c>
      <c r="M208" s="3">
        <v>39996</v>
      </c>
      <c r="N208" s="63">
        <f t="shared" si="42"/>
        <v>3</v>
      </c>
      <c r="O208" s="8">
        <v>0.48354224339362872</v>
      </c>
      <c r="P208" t="s">
        <v>21</v>
      </c>
      <c r="Q208" t="s">
        <v>22</v>
      </c>
      <c r="R208" t="str">
        <f t="shared" si="50"/>
        <v>Shopping: Electronics</v>
      </c>
      <c r="S208" t="s">
        <v>20</v>
      </c>
      <c r="T208" t="s">
        <v>16</v>
      </c>
      <c r="U208" s="1">
        <v>445</v>
      </c>
      <c r="V208" s="1" t="str">
        <f t="shared" si="51"/>
        <v>Shopping: $445.00</v>
      </c>
      <c r="W208" s="1">
        <f>IF(U208="","",ROUND(U208*'Lookup Values'!$A$2,2))</f>
        <v>39.49</v>
      </c>
      <c r="X208" s="9" t="str">
        <f t="shared" si="52"/>
        <v>Expense</v>
      </c>
      <c r="Y208" s="2" t="s">
        <v>262</v>
      </c>
      <c r="Z208" s="3">
        <f t="shared" si="53"/>
        <v>39993</v>
      </c>
      <c r="AA208" s="67" t="str">
        <f t="shared" si="54"/>
        <v>YES</v>
      </c>
      <c r="AB208" s="2" t="str">
        <f t="shared" si="55"/>
        <v>YES</v>
      </c>
      <c r="AC208" t="str">
        <f>IF(AND(AND(G208&gt;=2007,G208&lt;=2009),OR(S208&lt;&gt;"MTA",S208&lt;&gt;"Fandango"),OR(P208="Food",P208="Shopping",P208="Entertainment")),"Awesome Transaction",IF(AND(G208&lt;=2010,Q208&lt;&gt;"Alcohol"),"Late Transaction",IF(G208=2006,"Early Transaction","CRAP Transaction")))</f>
        <v>Awesome Transaction</v>
      </c>
    </row>
    <row r="209" spans="1:29" x14ac:dyDescent="0.25">
      <c r="A209" s="2">
        <v>208</v>
      </c>
      <c r="B209" s="3" t="str">
        <f>TEXT(C209,"yymmdd") &amp; "-" &amp; UPPER(LEFT(P209,2)) &amp; "-" &amp; UPPER(LEFT(S209,3))</f>
        <v>120902-SH-AMA</v>
      </c>
      <c r="C209" s="3">
        <v>41154</v>
      </c>
      <c r="D209" s="3">
        <f t="shared" si="43"/>
        <v>41166</v>
      </c>
      <c r="E209" s="3">
        <f t="shared" si="44"/>
        <v>41215</v>
      </c>
      <c r="F209" s="3">
        <f t="shared" si="45"/>
        <v>41182</v>
      </c>
      <c r="G209" s="61">
        <f t="shared" si="46"/>
        <v>2012</v>
      </c>
      <c r="H209" s="61">
        <f t="shared" si="47"/>
        <v>9</v>
      </c>
      <c r="I209" s="61" t="str">
        <f>VLOOKUP(H209,'Lookup Values'!$C$2:$D$13,2,FALSE)</f>
        <v>SEP</v>
      </c>
      <c r="J209" s="61">
        <f t="shared" si="48"/>
        <v>2</v>
      </c>
      <c r="K209" s="61">
        <f t="shared" si="49"/>
        <v>1</v>
      </c>
      <c r="L209" s="61" t="str">
        <f>VLOOKUP(K209,'Lookup Values'!$F$2:$G$8,2,FALSE)</f>
        <v>Sunday</v>
      </c>
      <c r="M209" s="3">
        <v>41155</v>
      </c>
      <c r="N209" s="63">
        <f t="shared" si="42"/>
        <v>1</v>
      </c>
      <c r="O209" s="8">
        <v>0.97441182196487885</v>
      </c>
      <c r="P209" t="s">
        <v>21</v>
      </c>
      <c r="Q209" t="s">
        <v>22</v>
      </c>
      <c r="R209" t="str">
        <f t="shared" si="50"/>
        <v>Shopping: Electronics</v>
      </c>
      <c r="S209" t="s">
        <v>20</v>
      </c>
      <c r="T209" t="s">
        <v>16</v>
      </c>
      <c r="U209" s="1">
        <v>59</v>
      </c>
      <c r="V209" s="1" t="str">
        <f t="shared" si="51"/>
        <v>Shopping: $59.00</v>
      </c>
      <c r="W209" s="1">
        <f>IF(U209="","",ROUND(U209*'Lookup Values'!$A$2,2))</f>
        <v>5.24</v>
      </c>
      <c r="X209" s="9" t="str">
        <f t="shared" si="52"/>
        <v>Expense</v>
      </c>
      <c r="Y209" s="2" t="s">
        <v>263</v>
      </c>
      <c r="Z209" s="3">
        <f t="shared" si="53"/>
        <v>41154</v>
      </c>
      <c r="AA209" s="67" t="str">
        <f t="shared" si="54"/>
        <v>YES</v>
      </c>
      <c r="AB209" s="2" t="str">
        <f t="shared" si="55"/>
        <v>NO</v>
      </c>
      <c r="AC209" t="str">
        <f>IF(AND(AND(G209&gt;=2007,G209&lt;=2009),OR(S209&lt;&gt;"MTA",S209&lt;&gt;"Fandango"),OR(P209="Food",P209="Shopping",P209="Entertainment")),"Awesome Transaction",IF(AND(G209&lt;=2010,Q209&lt;&gt;"Alcohol"),"Late Transaction",IF(G209=2006,"Early Transaction","CRAP Transaction")))</f>
        <v>CRAP Transaction</v>
      </c>
    </row>
    <row r="210" spans="1:29" x14ac:dyDescent="0.25">
      <c r="A210" s="2">
        <v>209</v>
      </c>
      <c r="B210" s="3" t="str">
        <f>TEXT(C210,"yymmdd") &amp; "-" &amp; UPPER(LEFT(P210,2)) &amp; "-" &amp; UPPER(LEFT(S210,3))</f>
        <v>100903-EN-FAN</v>
      </c>
      <c r="C210" s="3">
        <v>40424</v>
      </c>
      <c r="D210" s="3">
        <f t="shared" si="43"/>
        <v>40438</v>
      </c>
      <c r="E210" s="3">
        <f t="shared" si="44"/>
        <v>40485</v>
      </c>
      <c r="F210" s="3">
        <f t="shared" si="45"/>
        <v>40451</v>
      </c>
      <c r="G210" s="61">
        <f t="shared" si="46"/>
        <v>2010</v>
      </c>
      <c r="H210" s="61">
        <f t="shared" si="47"/>
        <v>9</v>
      </c>
      <c r="I210" s="61" t="str">
        <f>VLOOKUP(H210,'Lookup Values'!$C$2:$D$13,2,FALSE)</f>
        <v>SEP</v>
      </c>
      <c r="J210" s="61">
        <f t="shared" si="48"/>
        <v>3</v>
      </c>
      <c r="K210" s="61">
        <f t="shared" si="49"/>
        <v>6</v>
      </c>
      <c r="L210" s="61" t="str">
        <f>VLOOKUP(K210,'Lookup Values'!$F$2:$G$8,2,FALSE)</f>
        <v>Friday</v>
      </c>
      <c r="M210" s="3">
        <v>40430</v>
      </c>
      <c r="N210" s="63">
        <f t="shared" si="42"/>
        <v>6</v>
      </c>
      <c r="O210" s="8">
        <v>0.34126404991415749</v>
      </c>
      <c r="P210" t="s">
        <v>14</v>
      </c>
      <c r="Q210" t="s">
        <v>28</v>
      </c>
      <c r="R210" t="str">
        <f t="shared" si="50"/>
        <v>Entertainment: Movies</v>
      </c>
      <c r="S210" t="s">
        <v>27</v>
      </c>
      <c r="T210" t="s">
        <v>29</v>
      </c>
      <c r="U210" s="1">
        <v>43</v>
      </c>
      <c r="V210" s="1" t="str">
        <f t="shared" si="51"/>
        <v>Entertainment: $43.00</v>
      </c>
      <c r="W210" s="1">
        <f>IF(U210="","",ROUND(U210*'Lookup Values'!$A$2,2))</f>
        <v>3.82</v>
      </c>
      <c r="X210" s="9" t="str">
        <f t="shared" si="52"/>
        <v>Expense</v>
      </c>
      <c r="Y210" s="2" t="s">
        <v>264</v>
      </c>
      <c r="Z210" s="3">
        <f t="shared" si="53"/>
        <v>40424</v>
      </c>
      <c r="AA210" s="67" t="str">
        <f t="shared" si="54"/>
        <v>NO</v>
      </c>
      <c r="AB210" s="2" t="str">
        <f t="shared" si="55"/>
        <v>NO</v>
      </c>
      <c r="AC210" t="str">
        <f>IF(AND(AND(G210&gt;=2007,G210&lt;=2009),OR(S210&lt;&gt;"MTA",S210&lt;&gt;"Fandango"),OR(P210="Food",P210="Shopping",P210="Entertainment")),"Awesome Transaction",IF(AND(G210&lt;=2010,Q210&lt;&gt;"Alcohol"),"Late Transaction",IF(G210=2006,"Early Transaction","CRAP Transaction")))</f>
        <v>Late Transaction</v>
      </c>
    </row>
    <row r="211" spans="1:29" x14ac:dyDescent="0.25">
      <c r="A211" s="2">
        <v>210</v>
      </c>
      <c r="B211" s="3" t="str">
        <f>TEXT(C211,"yymmdd") &amp; "-" &amp; UPPER(LEFT(P211,2)) &amp; "-" &amp; UPPER(LEFT(S211,3))</f>
        <v>120313-FO-CIT</v>
      </c>
      <c r="C211" s="3">
        <v>40981</v>
      </c>
      <c r="D211" s="3">
        <f t="shared" si="43"/>
        <v>40995</v>
      </c>
      <c r="E211" s="3">
        <f t="shared" si="44"/>
        <v>41042</v>
      </c>
      <c r="F211" s="3">
        <f t="shared" si="45"/>
        <v>40999</v>
      </c>
      <c r="G211" s="61">
        <f t="shared" si="46"/>
        <v>2012</v>
      </c>
      <c r="H211" s="61">
        <f t="shared" si="47"/>
        <v>3</v>
      </c>
      <c r="I211" s="61" t="str">
        <f>VLOOKUP(H211,'Lookup Values'!$C$2:$D$13,2,FALSE)</f>
        <v>MAR</v>
      </c>
      <c r="J211" s="61">
        <f t="shared" si="48"/>
        <v>13</v>
      </c>
      <c r="K211" s="61">
        <f t="shared" si="49"/>
        <v>3</v>
      </c>
      <c r="L211" s="61" t="str">
        <f>VLOOKUP(K211,'Lookup Values'!$F$2:$G$8,2,FALSE)</f>
        <v>Tuesday</v>
      </c>
      <c r="M211" s="3">
        <v>40984</v>
      </c>
      <c r="N211" s="63">
        <f t="shared" si="42"/>
        <v>3</v>
      </c>
      <c r="O211" s="8">
        <v>0.44259552899138876</v>
      </c>
      <c r="P211" t="s">
        <v>18</v>
      </c>
      <c r="Q211" t="s">
        <v>43</v>
      </c>
      <c r="R211" t="str">
        <f t="shared" si="50"/>
        <v>Food: Coffee</v>
      </c>
      <c r="S211" t="s">
        <v>42</v>
      </c>
      <c r="T211" t="s">
        <v>29</v>
      </c>
      <c r="U211" s="1">
        <v>51</v>
      </c>
      <c r="V211" s="1" t="str">
        <f t="shared" si="51"/>
        <v>Food: $51.00</v>
      </c>
      <c r="W211" s="1">
        <f>IF(U211="","",ROUND(U211*'Lookup Values'!$A$2,2))</f>
        <v>4.53</v>
      </c>
      <c r="X211" s="9" t="str">
        <f t="shared" si="52"/>
        <v>Expense</v>
      </c>
      <c r="Y211" s="2" t="s">
        <v>265</v>
      </c>
      <c r="Z211" s="3">
        <f t="shared" si="53"/>
        <v>40981</v>
      </c>
      <c r="AA211" s="67" t="str">
        <f t="shared" si="54"/>
        <v>NO</v>
      </c>
      <c r="AB211" s="2" t="str">
        <f t="shared" si="55"/>
        <v>NO</v>
      </c>
      <c r="AC211" t="str">
        <f>IF(AND(AND(G211&gt;=2007,G211&lt;=2009),OR(S211&lt;&gt;"MTA",S211&lt;&gt;"Fandango"),OR(P211="Food",P211="Shopping",P211="Entertainment")),"Awesome Transaction",IF(AND(G211&lt;=2010,Q211&lt;&gt;"Alcohol"),"Late Transaction",IF(G211=2006,"Early Transaction","CRAP Transaction")))</f>
        <v>CRAP Transaction</v>
      </c>
    </row>
    <row r="212" spans="1:29" x14ac:dyDescent="0.25">
      <c r="A212" s="2">
        <v>211</v>
      </c>
      <c r="B212" s="3" t="str">
        <f>TEXT(C212,"yymmdd") &amp; "-" &amp; UPPER(LEFT(P212,2)) &amp; "-" &amp; UPPER(LEFT(S212,3))</f>
        <v>100513-SH-AMA</v>
      </c>
      <c r="C212" s="3">
        <v>40311</v>
      </c>
      <c r="D212" s="3">
        <f t="shared" si="43"/>
        <v>40325</v>
      </c>
      <c r="E212" s="3">
        <f t="shared" si="44"/>
        <v>40372</v>
      </c>
      <c r="F212" s="3">
        <f t="shared" si="45"/>
        <v>40329</v>
      </c>
      <c r="G212" s="61">
        <f t="shared" si="46"/>
        <v>2010</v>
      </c>
      <c r="H212" s="61">
        <f t="shared" si="47"/>
        <v>5</v>
      </c>
      <c r="I212" s="61" t="str">
        <f>VLOOKUP(H212,'Lookup Values'!$C$2:$D$13,2,FALSE)</f>
        <v>MAY</v>
      </c>
      <c r="J212" s="61">
        <f t="shared" si="48"/>
        <v>13</v>
      </c>
      <c r="K212" s="61">
        <f t="shared" si="49"/>
        <v>5</v>
      </c>
      <c r="L212" s="61" t="str">
        <f>VLOOKUP(K212,'Lookup Values'!$F$2:$G$8,2,FALSE)</f>
        <v>Thursday</v>
      </c>
      <c r="M212" s="3">
        <v>40315</v>
      </c>
      <c r="N212" s="63">
        <f t="shared" si="42"/>
        <v>4</v>
      </c>
      <c r="O212" s="8">
        <v>0.83277267951760048</v>
      </c>
      <c r="P212" t="s">
        <v>21</v>
      </c>
      <c r="Q212" t="s">
        <v>22</v>
      </c>
      <c r="R212" t="str">
        <f t="shared" si="50"/>
        <v>Shopping: Electronics</v>
      </c>
      <c r="S212" t="s">
        <v>20</v>
      </c>
      <c r="T212" t="s">
        <v>16</v>
      </c>
      <c r="U212" s="1">
        <v>175</v>
      </c>
      <c r="V212" s="1" t="str">
        <f t="shared" si="51"/>
        <v>Shopping: $175.00</v>
      </c>
      <c r="W212" s="1">
        <f>IF(U212="","",ROUND(U212*'Lookup Values'!$A$2,2))</f>
        <v>15.53</v>
      </c>
      <c r="X212" s="9" t="str">
        <f t="shared" si="52"/>
        <v>Expense</v>
      </c>
      <c r="Y212" s="2" t="s">
        <v>266</v>
      </c>
      <c r="Z212" s="3">
        <f t="shared" si="53"/>
        <v>40311</v>
      </c>
      <c r="AA212" s="67" t="str">
        <f t="shared" si="54"/>
        <v>YES</v>
      </c>
      <c r="AB212" s="2" t="str">
        <f t="shared" si="55"/>
        <v>NO</v>
      </c>
      <c r="AC212" t="str">
        <f>IF(AND(AND(G212&gt;=2007,G212&lt;=2009),OR(S212&lt;&gt;"MTA",S212&lt;&gt;"Fandango"),OR(P212="Food",P212="Shopping",P212="Entertainment")),"Awesome Transaction",IF(AND(G212&lt;=2010,Q212&lt;&gt;"Alcohol"),"Late Transaction",IF(G212=2006,"Early Transaction","CRAP Transaction")))</f>
        <v>Late Transaction</v>
      </c>
    </row>
    <row r="213" spans="1:29" x14ac:dyDescent="0.25">
      <c r="A213" s="2">
        <v>212</v>
      </c>
      <c r="B213" s="3" t="str">
        <f>TEXT(C213,"yymmdd") &amp; "-" &amp; UPPER(LEFT(P213,2)) &amp; "-" &amp; UPPER(LEFT(S213,3))</f>
        <v>080724-EN-MOE</v>
      </c>
      <c r="C213" s="3">
        <v>39653</v>
      </c>
      <c r="D213" s="3">
        <f t="shared" si="43"/>
        <v>39667</v>
      </c>
      <c r="E213" s="3">
        <f t="shared" si="44"/>
        <v>39715</v>
      </c>
      <c r="F213" s="3">
        <f t="shared" si="45"/>
        <v>39660</v>
      </c>
      <c r="G213" s="61">
        <f t="shared" si="46"/>
        <v>2008</v>
      </c>
      <c r="H213" s="61">
        <f t="shared" si="47"/>
        <v>7</v>
      </c>
      <c r="I213" s="61" t="str">
        <f>VLOOKUP(H213,'Lookup Values'!$C$2:$D$13,2,FALSE)</f>
        <v>JUL</v>
      </c>
      <c r="J213" s="61">
        <f t="shared" si="48"/>
        <v>24</v>
      </c>
      <c r="K213" s="61">
        <f t="shared" si="49"/>
        <v>5</v>
      </c>
      <c r="L213" s="61" t="str">
        <f>VLOOKUP(K213,'Lookup Values'!$F$2:$G$8,2,FALSE)</f>
        <v>Thursday</v>
      </c>
      <c r="M213" s="3">
        <v>39654</v>
      </c>
      <c r="N213" s="63">
        <f t="shared" si="42"/>
        <v>1</v>
      </c>
      <c r="O213" s="8">
        <v>0.1371876594264364</v>
      </c>
      <c r="P213" t="s">
        <v>14</v>
      </c>
      <c r="Q213" t="s">
        <v>15</v>
      </c>
      <c r="R213" t="str">
        <f t="shared" si="50"/>
        <v>Entertainment: Alcohol</v>
      </c>
      <c r="S213" t="s">
        <v>13</v>
      </c>
      <c r="T213" t="s">
        <v>16</v>
      </c>
      <c r="U213" s="1">
        <v>84</v>
      </c>
      <c r="V213" s="1" t="str">
        <f t="shared" si="51"/>
        <v>Entertainment: $84.00</v>
      </c>
      <c r="W213" s="1">
        <f>IF(U213="","",ROUND(U213*'Lookup Values'!$A$2,2))</f>
        <v>7.46</v>
      </c>
      <c r="X213" s="9" t="str">
        <f t="shared" si="52"/>
        <v>Expense</v>
      </c>
      <c r="Y213" s="2" t="s">
        <v>267</v>
      </c>
      <c r="Z213" s="3">
        <f t="shared" si="53"/>
        <v>39653</v>
      </c>
      <c r="AA213" s="67" t="str">
        <f t="shared" si="54"/>
        <v>NO</v>
      </c>
      <c r="AB213" s="2" t="str">
        <f t="shared" si="55"/>
        <v>NO</v>
      </c>
      <c r="AC213" t="str">
        <f>IF(AND(AND(G213&gt;=2007,G213&lt;=2009),OR(S213&lt;&gt;"MTA",S213&lt;&gt;"Fandango"),OR(P213="Food",P213="Shopping",P213="Entertainment")),"Awesome Transaction",IF(AND(G213&lt;=2010,Q213&lt;&gt;"Alcohol"),"Late Transaction",IF(G213=2006,"Early Transaction","CRAP Transaction")))</f>
        <v>Awesome Transaction</v>
      </c>
    </row>
    <row r="214" spans="1:29" x14ac:dyDescent="0.25">
      <c r="A214" s="2">
        <v>213</v>
      </c>
      <c r="B214" s="3" t="str">
        <f>TEXT(C214,"yymmdd") &amp; "-" &amp; UPPER(LEFT(P214,2)) &amp; "-" &amp; UPPER(LEFT(S214,3))</f>
        <v>100706-EN-FAN</v>
      </c>
      <c r="C214" s="3">
        <v>40365</v>
      </c>
      <c r="D214" s="3">
        <f t="shared" si="43"/>
        <v>40379</v>
      </c>
      <c r="E214" s="3">
        <f t="shared" si="44"/>
        <v>40427</v>
      </c>
      <c r="F214" s="3">
        <f t="shared" si="45"/>
        <v>40390</v>
      </c>
      <c r="G214" s="61">
        <f t="shared" si="46"/>
        <v>2010</v>
      </c>
      <c r="H214" s="61">
        <f t="shared" si="47"/>
        <v>7</v>
      </c>
      <c r="I214" s="61" t="str">
        <f>VLOOKUP(H214,'Lookup Values'!$C$2:$D$13,2,FALSE)</f>
        <v>JUL</v>
      </c>
      <c r="J214" s="61">
        <f t="shared" si="48"/>
        <v>6</v>
      </c>
      <c r="K214" s="61">
        <f t="shared" si="49"/>
        <v>3</v>
      </c>
      <c r="L214" s="61" t="str">
        <f>VLOOKUP(K214,'Lookup Values'!$F$2:$G$8,2,FALSE)</f>
        <v>Tuesday</v>
      </c>
      <c r="M214" s="3">
        <v>40367</v>
      </c>
      <c r="N214" s="63">
        <f t="shared" si="42"/>
        <v>2</v>
      </c>
      <c r="O214" s="8">
        <v>0.10064156913879951</v>
      </c>
      <c r="P214" t="s">
        <v>14</v>
      </c>
      <c r="Q214" t="s">
        <v>28</v>
      </c>
      <c r="R214" t="str">
        <f t="shared" si="50"/>
        <v>Entertainment: Movies</v>
      </c>
      <c r="S214" t="s">
        <v>27</v>
      </c>
      <c r="T214" t="s">
        <v>29</v>
      </c>
      <c r="U214" s="1">
        <v>435</v>
      </c>
      <c r="V214" s="1" t="str">
        <f t="shared" si="51"/>
        <v>Entertainment: $435.00</v>
      </c>
      <c r="W214" s="1">
        <f>IF(U214="","",ROUND(U214*'Lookup Values'!$A$2,2))</f>
        <v>38.61</v>
      </c>
      <c r="X214" s="9" t="str">
        <f t="shared" si="52"/>
        <v>Expense</v>
      </c>
      <c r="Y214" s="2" t="s">
        <v>268</v>
      </c>
      <c r="Z214" s="3">
        <f t="shared" si="53"/>
        <v>40365</v>
      </c>
      <c r="AA214" s="67" t="str">
        <f t="shared" si="54"/>
        <v>NO</v>
      </c>
      <c r="AB214" s="2" t="str">
        <f t="shared" si="55"/>
        <v>NO</v>
      </c>
      <c r="AC214" t="str">
        <f>IF(AND(AND(G214&gt;=2007,G214&lt;=2009),OR(S214&lt;&gt;"MTA",S214&lt;&gt;"Fandango"),OR(P214="Food",P214="Shopping",P214="Entertainment")),"Awesome Transaction",IF(AND(G214&lt;=2010,Q214&lt;&gt;"Alcohol"),"Late Transaction",IF(G214=2006,"Early Transaction","CRAP Transaction")))</f>
        <v>Late Transaction</v>
      </c>
    </row>
    <row r="215" spans="1:29" x14ac:dyDescent="0.25">
      <c r="A215" s="2">
        <v>214</v>
      </c>
      <c r="B215" s="3" t="str">
        <f>TEXT(C215,"yymmdd") &amp; "-" &amp; UPPER(LEFT(P215,2)) &amp; "-" &amp; UPPER(LEFT(S215,3))</f>
        <v>090330-ED-SKI</v>
      </c>
      <c r="C215" s="3">
        <v>39902</v>
      </c>
      <c r="D215" s="3">
        <f t="shared" si="43"/>
        <v>39916</v>
      </c>
      <c r="E215" s="3">
        <f t="shared" si="44"/>
        <v>39963</v>
      </c>
      <c r="F215" s="3">
        <f t="shared" si="45"/>
        <v>39903</v>
      </c>
      <c r="G215" s="61">
        <f t="shared" si="46"/>
        <v>2009</v>
      </c>
      <c r="H215" s="61">
        <f t="shared" si="47"/>
        <v>3</v>
      </c>
      <c r="I215" s="61" t="str">
        <f>VLOOKUP(H215,'Lookup Values'!$C$2:$D$13,2,FALSE)</f>
        <v>MAR</v>
      </c>
      <c r="J215" s="61">
        <f t="shared" si="48"/>
        <v>30</v>
      </c>
      <c r="K215" s="61">
        <f t="shared" si="49"/>
        <v>2</v>
      </c>
      <c r="L215" s="61" t="str">
        <f>VLOOKUP(K215,'Lookup Values'!$F$2:$G$8,2,FALSE)</f>
        <v>Monday</v>
      </c>
      <c r="M215" s="3">
        <v>39903</v>
      </c>
      <c r="N215" s="63">
        <f t="shared" si="42"/>
        <v>1</v>
      </c>
      <c r="O215" s="8">
        <v>0.25174241559868504</v>
      </c>
      <c r="P215" t="s">
        <v>24</v>
      </c>
      <c r="Q215" t="s">
        <v>36</v>
      </c>
      <c r="R215" t="str">
        <f t="shared" si="50"/>
        <v>Education: Professional Development</v>
      </c>
      <c r="S215" t="s">
        <v>35</v>
      </c>
      <c r="T215" t="s">
        <v>29</v>
      </c>
      <c r="U215" s="1">
        <v>154</v>
      </c>
      <c r="V215" s="1" t="str">
        <f t="shared" si="51"/>
        <v>Education: $154.00</v>
      </c>
      <c r="W215" s="1">
        <f>IF(U215="","",ROUND(U215*'Lookup Values'!$A$2,2))</f>
        <v>13.67</v>
      </c>
      <c r="X215" s="9" t="str">
        <f t="shared" si="52"/>
        <v>Expense</v>
      </c>
      <c r="Y215" s="2" t="s">
        <v>269</v>
      </c>
      <c r="Z215" s="3">
        <f t="shared" si="53"/>
        <v>39902</v>
      </c>
      <c r="AA215" s="67" t="str">
        <f t="shared" si="54"/>
        <v>YES</v>
      </c>
      <c r="AB215" s="2" t="str">
        <f t="shared" si="55"/>
        <v>NO</v>
      </c>
      <c r="AC215" t="str">
        <f>IF(AND(AND(G215&gt;=2007,G215&lt;=2009),OR(S215&lt;&gt;"MTA",S215&lt;&gt;"Fandango"),OR(P215="Food",P215="Shopping",P215="Entertainment")),"Awesome Transaction",IF(AND(G215&lt;=2010,Q215&lt;&gt;"Alcohol"),"Late Transaction",IF(G215=2006,"Early Transaction","CRAP Transaction")))</f>
        <v>Late Transaction</v>
      </c>
    </row>
    <row r="216" spans="1:29" x14ac:dyDescent="0.25">
      <c r="A216" s="2">
        <v>215</v>
      </c>
      <c r="B216" s="3" t="str">
        <f>TEXT(C216,"yymmdd") &amp; "-" &amp; UPPER(LEFT(P216,2)) &amp; "-" &amp; UPPER(LEFT(S216,3))</f>
        <v>120904-HO-BED</v>
      </c>
      <c r="C216" s="3">
        <v>41156</v>
      </c>
      <c r="D216" s="3">
        <f t="shared" si="43"/>
        <v>41170</v>
      </c>
      <c r="E216" s="3">
        <f t="shared" si="44"/>
        <v>41217</v>
      </c>
      <c r="F216" s="3">
        <f t="shared" si="45"/>
        <v>41182</v>
      </c>
      <c r="G216" s="61">
        <f t="shared" si="46"/>
        <v>2012</v>
      </c>
      <c r="H216" s="61">
        <f t="shared" si="47"/>
        <v>9</v>
      </c>
      <c r="I216" s="61" t="str">
        <f>VLOOKUP(H216,'Lookup Values'!$C$2:$D$13,2,FALSE)</f>
        <v>SEP</v>
      </c>
      <c r="J216" s="61">
        <f t="shared" si="48"/>
        <v>4</v>
      </c>
      <c r="K216" s="61">
        <f t="shared" si="49"/>
        <v>3</v>
      </c>
      <c r="L216" s="61" t="str">
        <f>VLOOKUP(K216,'Lookup Values'!$F$2:$G$8,2,FALSE)</f>
        <v>Tuesday</v>
      </c>
      <c r="M216" s="3">
        <v>41159</v>
      </c>
      <c r="N216" s="63">
        <f t="shared" si="42"/>
        <v>3</v>
      </c>
      <c r="O216" s="8">
        <v>0.80720082185264286</v>
      </c>
      <c r="P216" t="s">
        <v>38</v>
      </c>
      <c r="Q216" t="s">
        <v>39</v>
      </c>
      <c r="R216" t="str">
        <f t="shared" si="50"/>
        <v>Home: Cleaning Supplies</v>
      </c>
      <c r="S216" t="s">
        <v>37</v>
      </c>
      <c r="T216" t="s">
        <v>26</v>
      </c>
      <c r="U216" s="1">
        <v>193</v>
      </c>
      <c r="V216" s="1" t="str">
        <f t="shared" si="51"/>
        <v>Home: $193.00</v>
      </c>
      <c r="W216" s="1">
        <f>IF(U216="","",ROUND(U216*'Lookup Values'!$A$2,2))</f>
        <v>17.13</v>
      </c>
      <c r="X216" s="9" t="str">
        <f t="shared" si="52"/>
        <v>Expense</v>
      </c>
      <c r="Y216" s="2" t="s">
        <v>68</v>
      </c>
      <c r="Z216" s="3">
        <f t="shared" si="53"/>
        <v>41156</v>
      </c>
      <c r="AA216" s="67" t="str">
        <f t="shared" si="54"/>
        <v>NO</v>
      </c>
      <c r="AB216" s="2" t="str">
        <f t="shared" si="55"/>
        <v>NO</v>
      </c>
      <c r="AC216" t="str">
        <f>IF(AND(AND(G216&gt;=2007,G216&lt;=2009),OR(S216&lt;&gt;"MTA",S216&lt;&gt;"Fandango"),OR(P216="Food",P216="Shopping",P216="Entertainment")),"Awesome Transaction",IF(AND(G216&lt;=2010,Q216&lt;&gt;"Alcohol"),"Late Transaction",IF(G216=2006,"Early Transaction","CRAP Transaction")))</f>
        <v>CRAP Transaction</v>
      </c>
    </row>
    <row r="217" spans="1:29" x14ac:dyDescent="0.25">
      <c r="A217" s="2">
        <v>216</v>
      </c>
      <c r="B217" s="3" t="str">
        <f>TEXT(C217,"yymmdd") &amp; "-" &amp; UPPER(LEFT(P217,2)) &amp; "-" &amp; UPPER(LEFT(S217,3))</f>
        <v>070916-IN-AUN</v>
      </c>
      <c r="C217" s="3">
        <v>39341</v>
      </c>
      <c r="D217" s="3">
        <f t="shared" si="43"/>
        <v>39353</v>
      </c>
      <c r="E217" s="3">
        <f t="shared" si="44"/>
        <v>39402</v>
      </c>
      <c r="F217" s="3">
        <f t="shared" si="45"/>
        <v>39355</v>
      </c>
      <c r="G217" s="61">
        <f t="shared" si="46"/>
        <v>2007</v>
      </c>
      <c r="H217" s="61">
        <f t="shared" si="47"/>
        <v>9</v>
      </c>
      <c r="I217" s="61" t="str">
        <f>VLOOKUP(H217,'Lookup Values'!$C$2:$D$13,2,FALSE)</f>
        <v>SEP</v>
      </c>
      <c r="J217" s="61">
        <f t="shared" si="48"/>
        <v>16</v>
      </c>
      <c r="K217" s="61">
        <f t="shared" si="49"/>
        <v>1</v>
      </c>
      <c r="L217" s="61" t="str">
        <f>VLOOKUP(K217,'Lookup Values'!$F$2:$G$8,2,FALSE)</f>
        <v>Sunday</v>
      </c>
      <c r="M217" s="3">
        <v>39344</v>
      </c>
      <c r="N217" s="63">
        <f t="shared" si="42"/>
        <v>3</v>
      </c>
      <c r="O217" s="8">
        <v>0.20409026809279207</v>
      </c>
      <c r="P217" t="s">
        <v>61</v>
      </c>
      <c r="Q217" t="s">
        <v>64</v>
      </c>
      <c r="R217" t="str">
        <f t="shared" si="50"/>
        <v>Income: Gift Received</v>
      </c>
      <c r="S217" t="s">
        <v>67</v>
      </c>
      <c r="T217" t="s">
        <v>26</v>
      </c>
      <c r="U217" s="1">
        <v>47</v>
      </c>
      <c r="V217" s="1" t="str">
        <f t="shared" si="51"/>
        <v>Income: $47.00</v>
      </c>
      <c r="W217" s="1">
        <f>IF(U217="","",ROUND(U217*'Lookup Values'!$A$2,2))</f>
        <v>4.17</v>
      </c>
      <c r="X217" s="9" t="str">
        <f t="shared" si="52"/>
        <v>Income</v>
      </c>
      <c r="Y217" s="2" t="s">
        <v>270</v>
      </c>
      <c r="Z217" s="3">
        <f t="shared" si="53"/>
        <v>39341</v>
      </c>
      <c r="AA217" s="67" t="str">
        <f t="shared" si="54"/>
        <v>NO</v>
      </c>
      <c r="AB217" s="2" t="str">
        <f t="shared" si="55"/>
        <v>NO</v>
      </c>
      <c r="AC217" t="str">
        <f>IF(AND(AND(G217&gt;=2007,G217&lt;=2009),OR(S217&lt;&gt;"MTA",S217&lt;&gt;"Fandango"),OR(P217="Food",P217="Shopping",P217="Entertainment")),"Awesome Transaction",IF(AND(G217&lt;=2010,Q217&lt;&gt;"Alcohol"),"Late Transaction",IF(G217=2006,"Early Transaction","CRAP Transaction")))</f>
        <v>Late Transaction</v>
      </c>
    </row>
    <row r="218" spans="1:29" x14ac:dyDescent="0.25">
      <c r="A218" s="2">
        <v>217</v>
      </c>
      <c r="B218" s="3" t="str">
        <f>TEXT(C218,"yymmdd") &amp; "-" &amp; UPPER(LEFT(P218,2)) &amp; "-" &amp; UPPER(LEFT(S218,3))</f>
        <v>080422-SH-EXP</v>
      </c>
      <c r="C218" s="3">
        <v>39560</v>
      </c>
      <c r="D218" s="3">
        <f t="shared" si="43"/>
        <v>39574</v>
      </c>
      <c r="E218" s="3">
        <f t="shared" si="44"/>
        <v>39621</v>
      </c>
      <c r="F218" s="3">
        <f t="shared" si="45"/>
        <v>39568</v>
      </c>
      <c r="G218" s="61">
        <f t="shared" si="46"/>
        <v>2008</v>
      </c>
      <c r="H218" s="61">
        <f t="shared" si="47"/>
        <v>4</v>
      </c>
      <c r="I218" s="61" t="str">
        <f>VLOOKUP(H218,'Lookup Values'!$C$2:$D$13,2,FALSE)</f>
        <v>APR</v>
      </c>
      <c r="J218" s="61">
        <f t="shared" si="48"/>
        <v>22</v>
      </c>
      <c r="K218" s="61">
        <f t="shared" si="49"/>
        <v>3</v>
      </c>
      <c r="L218" s="61" t="str">
        <f>VLOOKUP(K218,'Lookup Values'!$F$2:$G$8,2,FALSE)</f>
        <v>Tuesday</v>
      </c>
      <c r="M218" s="3">
        <v>39567</v>
      </c>
      <c r="N218" s="63">
        <f t="shared" si="42"/>
        <v>7</v>
      </c>
      <c r="O218" s="8">
        <v>0.17303654289511616</v>
      </c>
      <c r="P218" t="s">
        <v>21</v>
      </c>
      <c r="Q218" t="s">
        <v>41</v>
      </c>
      <c r="R218" t="str">
        <f t="shared" si="50"/>
        <v>Shopping: Clothing</v>
      </c>
      <c r="S218" t="s">
        <v>40</v>
      </c>
      <c r="T218" t="s">
        <v>26</v>
      </c>
      <c r="U218" s="1">
        <v>9</v>
      </c>
      <c r="V218" s="1" t="str">
        <f t="shared" si="51"/>
        <v>Shopping: $9.00</v>
      </c>
      <c r="W218" s="1">
        <f>IF(U218="","",ROUND(U218*'Lookup Values'!$A$2,2))</f>
        <v>0.8</v>
      </c>
      <c r="X218" s="9" t="str">
        <f t="shared" si="52"/>
        <v>Expense</v>
      </c>
      <c r="Y218" s="2" t="s">
        <v>271</v>
      </c>
      <c r="Z218" s="3">
        <f t="shared" si="53"/>
        <v>39560</v>
      </c>
      <c r="AA218" s="67" t="str">
        <f t="shared" si="54"/>
        <v>NO</v>
      </c>
      <c r="AB218" s="2" t="str">
        <f t="shared" si="55"/>
        <v>NO</v>
      </c>
      <c r="AC218" t="str">
        <f>IF(AND(AND(G218&gt;=2007,G218&lt;=2009),OR(S218&lt;&gt;"MTA",S218&lt;&gt;"Fandango"),OR(P218="Food",P218="Shopping",P218="Entertainment")),"Awesome Transaction",IF(AND(G218&lt;=2010,Q218&lt;&gt;"Alcohol"),"Late Transaction",IF(G218=2006,"Early Transaction","CRAP Transaction")))</f>
        <v>Awesome Transaction</v>
      </c>
    </row>
    <row r="219" spans="1:29" x14ac:dyDescent="0.25">
      <c r="A219" s="2">
        <v>218</v>
      </c>
      <c r="B219" s="3" t="str">
        <f>TEXT(C219,"yymmdd") &amp; "-" &amp; UPPER(LEFT(P219,2)) &amp; "-" &amp; UPPER(LEFT(S219,3))</f>
        <v>070131-IN-LEG</v>
      </c>
      <c r="C219" s="3">
        <v>39113</v>
      </c>
      <c r="D219" s="3">
        <f t="shared" si="43"/>
        <v>39127</v>
      </c>
      <c r="E219" s="3">
        <f t="shared" si="44"/>
        <v>39172</v>
      </c>
      <c r="F219" s="3">
        <f t="shared" si="45"/>
        <v>39113</v>
      </c>
      <c r="G219" s="61">
        <f t="shared" si="46"/>
        <v>2007</v>
      </c>
      <c r="H219" s="61">
        <f t="shared" si="47"/>
        <v>1</v>
      </c>
      <c r="I219" s="61" t="str">
        <f>VLOOKUP(H219,'Lookup Values'!$C$2:$D$13,2,FALSE)</f>
        <v>JAN</v>
      </c>
      <c r="J219" s="61">
        <f t="shared" si="48"/>
        <v>31</v>
      </c>
      <c r="K219" s="61">
        <f t="shared" si="49"/>
        <v>4</v>
      </c>
      <c r="L219" s="61" t="str">
        <f>VLOOKUP(K219,'Lookup Values'!$F$2:$G$8,2,FALSE)</f>
        <v>Wednesday</v>
      </c>
      <c r="M219" s="3">
        <v>39114</v>
      </c>
      <c r="N219" s="63">
        <f t="shared" si="42"/>
        <v>1</v>
      </c>
      <c r="O219" s="8">
        <v>0.91089240552047546</v>
      </c>
      <c r="P219" t="s">
        <v>61</v>
      </c>
      <c r="Q219" t="s">
        <v>63</v>
      </c>
      <c r="R219" t="str">
        <f t="shared" si="50"/>
        <v>Income: Freelance Project</v>
      </c>
      <c r="S219" t="s">
        <v>66</v>
      </c>
      <c r="T219" t="s">
        <v>26</v>
      </c>
      <c r="U219" s="1">
        <v>369</v>
      </c>
      <c r="V219" s="1" t="str">
        <f t="shared" si="51"/>
        <v>Income: $369.00</v>
      </c>
      <c r="W219" s="1">
        <f>IF(U219="","",ROUND(U219*'Lookup Values'!$A$2,2))</f>
        <v>32.75</v>
      </c>
      <c r="X219" s="9" t="str">
        <f t="shared" si="52"/>
        <v>Income</v>
      </c>
      <c r="Y219" s="2" t="s">
        <v>272</v>
      </c>
      <c r="Z219" s="3">
        <f t="shared" si="53"/>
        <v>39113</v>
      </c>
      <c r="AA219" s="67" t="str">
        <f t="shared" si="54"/>
        <v>NO</v>
      </c>
      <c r="AB219" s="2" t="str">
        <f t="shared" si="55"/>
        <v>NO</v>
      </c>
      <c r="AC219" t="str">
        <f>IF(AND(AND(G219&gt;=2007,G219&lt;=2009),OR(S219&lt;&gt;"MTA",S219&lt;&gt;"Fandango"),OR(P219="Food",P219="Shopping",P219="Entertainment")),"Awesome Transaction",IF(AND(G219&lt;=2010,Q219&lt;&gt;"Alcohol"),"Late Transaction",IF(G219=2006,"Early Transaction","CRAP Transaction")))</f>
        <v>Late Transaction</v>
      </c>
    </row>
    <row r="220" spans="1:29" x14ac:dyDescent="0.25">
      <c r="A220" s="2">
        <v>219</v>
      </c>
      <c r="B220" s="3" t="str">
        <f>TEXT(C220,"yymmdd") &amp; "-" &amp; UPPER(LEFT(P220,2)) &amp; "-" &amp; UPPER(LEFT(S220,3))</f>
        <v>120605-ED-ANT</v>
      </c>
      <c r="C220" s="3">
        <v>41065</v>
      </c>
      <c r="D220" s="3">
        <f t="shared" si="43"/>
        <v>41079</v>
      </c>
      <c r="E220" s="3">
        <f t="shared" si="44"/>
        <v>41126</v>
      </c>
      <c r="F220" s="3">
        <f t="shared" si="45"/>
        <v>41090</v>
      </c>
      <c r="G220" s="61">
        <f t="shared" si="46"/>
        <v>2012</v>
      </c>
      <c r="H220" s="61">
        <f t="shared" si="47"/>
        <v>6</v>
      </c>
      <c r="I220" s="61" t="str">
        <f>VLOOKUP(H220,'Lookup Values'!$C$2:$D$13,2,FALSE)</f>
        <v>JUN</v>
      </c>
      <c r="J220" s="61">
        <f t="shared" si="48"/>
        <v>5</v>
      </c>
      <c r="K220" s="61">
        <f t="shared" si="49"/>
        <v>3</v>
      </c>
      <c r="L220" s="61" t="str">
        <f>VLOOKUP(K220,'Lookup Values'!$F$2:$G$8,2,FALSE)</f>
        <v>Tuesday</v>
      </c>
      <c r="M220" s="3">
        <v>41072</v>
      </c>
      <c r="N220" s="63">
        <f t="shared" si="42"/>
        <v>7</v>
      </c>
      <c r="O220" s="8">
        <v>0.60178395468804557</v>
      </c>
      <c r="P220" t="s">
        <v>24</v>
      </c>
      <c r="Q220" t="s">
        <v>25</v>
      </c>
      <c r="R220" t="str">
        <f t="shared" si="50"/>
        <v>Education: Tango Lessons</v>
      </c>
      <c r="S220" t="s">
        <v>23</v>
      </c>
      <c r="T220" t="s">
        <v>29</v>
      </c>
      <c r="U220" s="1">
        <v>127</v>
      </c>
      <c r="V220" s="1" t="str">
        <f t="shared" si="51"/>
        <v>Education: $127.00</v>
      </c>
      <c r="W220" s="1">
        <f>IF(U220="","",ROUND(U220*'Lookup Values'!$A$2,2))</f>
        <v>11.27</v>
      </c>
      <c r="X220" s="9" t="str">
        <f t="shared" si="52"/>
        <v>Expense</v>
      </c>
      <c r="Y220" s="2" t="s">
        <v>273</v>
      </c>
      <c r="Z220" s="3">
        <f t="shared" si="53"/>
        <v>41065</v>
      </c>
      <c r="AA220" s="67" t="str">
        <f t="shared" si="54"/>
        <v>NO</v>
      </c>
      <c r="AB220" s="2" t="str">
        <f t="shared" si="55"/>
        <v>NO</v>
      </c>
      <c r="AC220" t="str">
        <f>IF(AND(AND(G220&gt;=2007,G220&lt;=2009),OR(S220&lt;&gt;"MTA",S220&lt;&gt;"Fandango"),OR(P220="Food",P220="Shopping",P220="Entertainment")),"Awesome Transaction",IF(AND(G220&lt;=2010,Q220&lt;&gt;"Alcohol"),"Late Transaction",IF(G220=2006,"Early Transaction","CRAP Transaction")))</f>
        <v>CRAP Transaction</v>
      </c>
    </row>
    <row r="221" spans="1:29" x14ac:dyDescent="0.25">
      <c r="A221" s="2">
        <v>220</v>
      </c>
      <c r="B221" s="3" t="str">
        <f>TEXT(C221,"yymmdd") &amp; "-" &amp; UPPER(LEFT(P221,2)) &amp; "-" &amp; UPPER(LEFT(S221,3))</f>
        <v>110105-BI-CON</v>
      </c>
      <c r="C221" s="3">
        <v>40548</v>
      </c>
      <c r="D221" s="3">
        <f t="shared" si="43"/>
        <v>40562</v>
      </c>
      <c r="E221" s="3">
        <f t="shared" si="44"/>
        <v>40607</v>
      </c>
      <c r="F221" s="3">
        <f t="shared" si="45"/>
        <v>40574</v>
      </c>
      <c r="G221" s="61">
        <f t="shared" si="46"/>
        <v>2011</v>
      </c>
      <c r="H221" s="61">
        <f t="shared" si="47"/>
        <v>1</v>
      </c>
      <c r="I221" s="61" t="str">
        <f>VLOOKUP(H221,'Lookup Values'!$C$2:$D$13,2,FALSE)</f>
        <v>JAN</v>
      </c>
      <c r="J221" s="61">
        <f t="shared" si="48"/>
        <v>5</v>
      </c>
      <c r="K221" s="61">
        <f t="shared" si="49"/>
        <v>4</v>
      </c>
      <c r="L221" s="61" t="str">
        <f>VLOOKUP(K221,'Lookup Values'!$F$2:$G$8,2,FALSE)</f>
        <v>Wednesday</v>
      </c>
      <c r="M221" s="3">
        <v>40550</v>
      </c>
      <c r="N221" s="63">
        <f t="shared" si="42"/>
        <v>2</v>
      </c>
      <c r="O221" s="8">
        <v>0.54473655723231762</v>
      </c>
      <c r="P221" t="s">
        <v>48</v>
      </c>
      <c r="Q221" t="s">
        <v>49</v>
      </c>
      <c r="R221" t="str">
        <f t="shared" si="50"/>
        <v>Bills: Utilities</v>
      </c>
      <c r="S221" t="s">
        <v>47</v>
      </c>
      <c r="T221" t="s">
        <v>29</v>
      </c>
      <c r="U221" s="1">
        <v>209</v>
      </c>
      <c r="V221" s="1" t="str">
        <f t="shared" si="51"/>
        <v>Bills: $209.00</v>
      </c>
      <c r="W221" s="1">
        <f>IF(U221="","",ROUND(U221*'Lookup Values'!$A$2,2))</f>
        <v>18.55</v>
      </c>
      <c r="X221" s="9" t="str">
        <f t="shared" si="52"/>
        <v>Expense</v>
      </c>
      <c r="Y221" s="2" t="s">
        <v>274</v>
      </c>
      <c r="Z221" s="3">
        <f t="shared" si="53"/>
        <v>40548</v>
      </c>
      <c r="AA221" s="67" t="str">
        <f t="shared" si="54"/>
        <v>NO</v>
      </c>
      <c r="AB221" s="2" t="str">
        <f t="shared" si="55"/>
        <v>NO</v>
      </c>
      <c r="AC221" t="str">
        <f>IF(AND(AND(G221&gt;=2007,G221&lt;=2009),OR(S221&lt;&gt;"MTA",S221&lt;&gt;"Fandango"),OR(P221="Food",P221="Shopping",P221="Entertainment")),"Awesome Transaction",IF(AND(G221&lt;=2010,Q221&lt;&gt;"Alcohol"),"Late Transaction",IF(G221=2006,"Early Transaction","CRAP Transaction")))</f>
        <v>CRAP Transaction</v>
      </c>
    </row>
    <row r="222" spans="1:29" x14ac:dyDescent="0.25">
      <c r="A222" s="2">
        <v>221</v>
      </c>
      <c r="B222" s="3" t="str">
        <f>TEXT(C222,"yymmdd") &amp; "-" &amp; UPPER(LEFT(P222,2)) &amp; "-" &amp; UPPER(LEFT(S222,3))</f>
        <v>080419-IN-EZE</v>
      </c>
      <c r="C222" s="3">
        <v>39557</v>
      </c>
      <c r="D222" s="3">
        <f t="shared" si="43"/>
        <v>39570</v>
      </c>
      <c r="E222" s="3">
        <f t="shared" si="44"/>
        <v>39618</v>
      </c>
      <c r="F222" s="3">
        <f t="shared" si="45"/>
        <v>39568</v>
      </c>
      <c r="G222" s="61">
        <f t="shared" si="46"/>
        <v>2008</v>
      </c>
      <c r="H222" s="61">
        <f t="shared" si="47"/>
        <v>4</v>
      </c>
      <c r="I222" s="61" t="str">
        <f>VLOOKUP(H222,'Lookup Values'!$C$2:$D$13,2,FALSE)</f>
        <v>APR</v>
      </c>
      <c r="J222" s="61">
        <f t="shared" si="48"/>
        <v>19</v>
      </c>
      <c r="K222" s="61">
        <f t="shared" si="49"/>
        <v>7</v>
      </c>
      <c r="L222" s="61" t="str">
        <f>VLOOKUP(K222,'Lookup Values'!$F$2:$G$8,2,FALSE)</f>
        <v>Saturday</v>
      </c>
      <c r="M222" s="3">
        <v>39562</v>
      </c>
      <c r="N222" s="63">
        <f t="shared" si="42"/>
        <v>5</v>
      </c>
      <c r="O222" s="8">
        <v>0.43132624370550499</v>
      </c>
      <c r="P222" t="s">
        <v>61</v>
      </c>
      <c r="Q222" t="s">
        <v>62</v>
      </c>
      <c r="R222" t="str">
        <f t="shared" si="50"/>
        <v>Income: Salary</v>
      </c>
      <c r="S222" t="s">
        <v>65</v>
      </c>
      <c r="T222" t="s">
        <v>16</v>
      </c>
      <c r="U222" s="1">
        <v>98</v>
      </c>
      <c r="V222" s="1" t="str">
        <f t="shared" si="51"/>
        <v>Income: $98.00</v>
      </c>
      <c r="W222" s="1">
        <f>IF(U222="","",ROUND(U222*'Lookup Values'!$A$2,2))</f>
        <v>8.6999999999999993</v>
      </c>
      <c r="X222" s="9" t="str">
        <f t="shared" si="52"/>
        <v>Income</v>
      </c>
      <c r="Y222" s="2" t="s">
        <v>275</v>
      </c>
      <c r="Z222" s="3">
        <f t="shared" si="53"/>
        <v>39557</v>
      </c>
      <c r="AA222" s="67" t="str">
        <f t="shared" si="54"/>
        <v>NO</v>
      </c>
      <c r="AB222" s="2" t="str">
        <f t="shared" si="55"/>
        <v>NO</v>
      </c>
      <c r="AC222" t="str">
        <f>IF(AND(AND(G222&gt;=2007,G222&lt;=2009),OR(S222&lt;&gt;"MTA",S222&lt;&gt;"Fandango"),OR(P222="Food",P222="Shopping",P222="Entertainment")),"Awesome Transaction",IF(AND(G222&lt;=2010,Q222&lt;&gt;"Alcohol"),"Late Transaction",IF(G222=2006,"Early Transaction","CRAP Transaction")))</f>
        <v>Late Transaction</v>
      </c>
    </row>
    <row r="223" spans="1:29" x14ac:dyDescent="0.25">
      <c r="A223" s="2">
        <v>222</v>
      </c>
      <c r="B223" s="3" t="str">
        <f>TEXT(C223,"yymmdd") &amp; "-" &amp; UPPER(LEFT(P223,2)) &amp; "-" &amp; UPPER(LEFT(S223,3))</f>
        <v>071115-ED-ANT</v>
      </c>
      <c r="C223" s="3">
        <v>39401</v>
      </c>
      <c r="D223" s="3">
        <f t="shared" si="43"/>
        <v>39415</v>
      </c>
      <c r="E223" s="3">
        <f t="shared" si="44"/>
        <v>39462</v>
      </c>
      <c r="F223" s="3">
        <f t="shared" si="45"/>
        <v>39416</v>
      </c>
      <c r="G223" s="61">
        <f t="shared" si="46"/>
        <v>2007</v>
      </c>
      <c r="H223" s="61">
        <f t="shared" si="47"/>
        <v>11</v>
      </c>
      <c r="I223" s="61" t="str">
        <f>VLOOKUP(H223,'Lookup Values'!$C$2:$D$13,2,FALSE)</f>
        <v>NOV</v>
      </c>
      <c r="J223" s="61">
        <f t="shared" si="48"/>
        <v>15</v>
      </c>
      <c r="K223" s="61">
        <f t="shared" si="49"/>
        <v>5</v>
      </c>
      <c r="L223" s="61" t="str">
        <f>VLOOKUP(K223,'Lookup Values'!$F$2:$G$8,2,FALSE)</f>
        <v>Thursday</v>
      </c>
      <c r="M223" s="3">
        <v>39404</v>
      </c>
      <c r="N223" s="63">
        <f t="shared" si="42"/>
        <v>3</v>
      </c>
      <c r="O223" s="8">
        <v>4.8431085664645712E-2</v>
      </c>
      <c r="P223" t="s">
        <v>24</v>
      </c>
      <c r="Q223" t="s">
        <v>25</v>
      </c>
      <c r="R223" t="str">
        <f t="shared" si="50"/>
        <v>Education: Tango Lessons</v>
      </c>
      <c r="S223" t="s">
        <v>23</v>
      </c>
      <c r="T223" t="s">
        <v>26</v>
      </c>
      <c r="U223" s="1">
        <v>442</v>
      </c>
      <c r="V223" s="1" t="str">
        <f t="shared" si="51"/>
        <v>Education: $442.00</v>
      </c>
      <c r="W223" s="1">
        <f>IF(U223="","",ROUND(U223*'Lookup Values'!$A$2,2))</f>
        <v>39.229999999999997</v>
      </c>
      <c r="X223" s="9" t="str">
        <f t="shared" si="52"/>
        <v>Expense</v>
      </c>
      <c r="Y223" s="2" t="s">
        <v>276</v>
      </c>
      <c r="Z223" s="3">
        <f t="shared" si="53"/>
        <v>39401</v>
      </c>
      <c r="AA223" s="67" t="str">
        <f t="shared" si="54"/>
        <v>NO</v>
      </c>
      <c r="AB223" s="2" t="str">
        <f t="shared" si="55"/>
        <v>NO</v>
      </c>
      <c r="AC223" t="str">
        <f>IF(AND(AND(G223&gt;=2007,G223&lt;=2009),OR(S223&lt;&gt;"MTA",S223&lt;&gt;"Fandango"),OR(P223="Food",P223="Shopping",P223="Entertainment")),"Awesome Transaction",IF(AND(G223&lt;=2010,Q223&lt;&gt;"Alcohol"),"Late Transaction",IF(G223=2006,"Early Transaction","CRAP Transaction")))</f>
        <v>Late Transaction</v>
      </c>
    </row>
    <row r="224" spans="1:29" x14ac:dyDescent="0.25">
      <c r="A224" s="2">
        <v>223</v>
      </c>
      <c r="B224" s="3" t="str">
        <f>TEXT(C224,"yymmdd") &amp; "-" &amp; UPPER(LEFT(P224,2)) &amp; "-" &amp; UPPER(LEFT(S224,3))</f>
        <v>110204-HE-FRE</v>
      </c>
      <c r="C224" s="3">
        <v>40578</v>
      </c>
      <c r="D224" s="3">
        <f t="shared" si="43"/>
        <v>40592</v>
      </c>
      <c r="E224" s="3">
        <f t="shared" si="44"/>
        <v>40637</v>
      </c>
      <c r="F224" s="3">
        <f t="shared" si="45"/>
        <v>40602</v>
      </c>
      <c r="G224" s="61">
        <f t="shared" si="46"/>
        <v>2011</v>
      </c>
      <c r="H224" s="61">
        <f t="shared" si="47"/>
        <v>2</v>
      </c>
      <c r="I224" s="61" t="str">
        <f>VLOOKUP(H224,'Lookup Values'!$C$2:$D$13,2,FALSE)</f>
        <v>FEB</v>
      </c>
      <c r="J224" s="61">
        <f t="shared" si="48"/>
        <v>4</v>
      </c>
      <c r="K224" s="61">
        <f t="shared" si="49"/>
        <v>6</v>
      </c>
      <c r="L224" s="61" t="str">
        <f>VLOOKUP(K224,'Lookup Values'!$F$2:$G$8,2,FALSE)</f>
        <v>Friday</v>
      </c>
      <c r="M224" s="3">
        <v>40580</v>
      </c>
      <c r="N224" s="63">
        <f t="shared" si="42"/>
        <v>2</v>
      </c>
      <c r="O224" s="8">
        <v>0.86643658645274557</v>
      </c>
      <c r="P224" t="s">
        <v>45</v>
      </c>
      <c r="Q224" t="s">
        <v>46</v>
      </c>
      <c r="R224" t="str">
        <f t="shared" si="50"/>
        <v>Health: Insurance Premium</v>
      </c>
      <c r="S224" t="s">
        <v>44</v>
      </c>
      <c r="T224" t="s">
        <v>26</v>
      </c>
      <c r="U224" s="1">
        <v>240</v>
      </c>
      <c r="V224" s="1" t="str">
        <f t="shared" si="51"/>
        <v>Health: $240.00</v>
      </c>
      <c r="W224" s="1">
        <f>IF(U224="","",ROUND(U224*'Lookup Values'!$A$2,2))</f>
        <v>21.3</v>
      </c>
      <c r="X224" s="9" t="str">
        <f t="shared" si="52"/>
        <v>Expense</v>
      </c>
      <c r="Y224" s="2" t="s">
        <v>277</v>
      </c>
      <c r="Z224" s="3">
        <f t="shared" si="53"/>
        <v>40578</v>
      </c>
      <c r="AA224" s="67" t="str">
        <f t="shared" si="54"/>
        <v>NO</v>
      </c>
      <c r="AB224" s="2" t="str">
        <f t="shared" si="55"/>
        <v>NO</v>
      </c>
      <c r="AC224" t="str">
        <f>IF(AND(AND(G224&gt;=2007,G224&lt;=2009),OR(S224&lt;&gt;"MTA",S224&lt;&gt;"Fandango"),OR(P224="Food",P224="Shopping",P224="Entertainment")),"Awesome Transaction",IF(AND(G224&lt;=2010,Q224&lt;&gt;"Alcohol"),"Late Transaction",IF(G224=2006,"Early Transaction","CRAP Transaction")))</f>
        <v>CRAP Transaction</v>
      </c>
    </row>
    <row r="225" spans="1:29" x14ac:dyDescent="0.25">
      <c r="A225" s="2">
        <v>224</v>
      </c>
      <c r="B225" s="3" t="str">
        <f>TEXT(C225,"yymmdd") &amp; "-" &amp; UPPER(LEFT(P225,2)) &amp; "-" &amp; UPPER(LEFT(S225,3))</f>
        <v>090727-EN-MOE</v>
      </c>
      <c r="C225" s="3">
        <v>40021</v>
      </c>
      <c r="D225" s="3">
        <f t="shared" si="43"/>
        <v>40035</v>
      </c>
      <c r="E225" s="3">
        <f t="shared" si="44"/>
        <v>40083</v>
      </c>
      <c r="F225" s="3">
        <f t="shared" si="45"/>
        <v>40025</v>
      </c>
      <c r="G225" s="61">
        <f t="shared" si="46"/>
        <v>2009</v>
      </c>
      <c r="H225" s="61">
        <f t="shared" si="47"/>
        <v>7</v>
      </c>
      <c r="I225" s="61" t="str">
        <f>VLOOKUP(H225,'Lookup Values'!$C$2:$D$13,2,FALSE)</f>
        <v>JUL</v>
      </c>
      <c r="J225" s="61">
        <f t="shared" si="48"/>
        <v>27</v>
      </c>
      <c r="K225" s="61">
        <f t="shared" si="49"/>
        <v>2</v>
      </c>
      <c r="L225" s="61" t="str">
        <f>VLOOKUP(K225,'Lookup Values'!$F$2:$G$8,2,FALSE)</f>
        <v>Monday</v>
      </c>
      <c r="M225" s="3">
        <v>40031</v>
      </c>
      <c r="N225" s="63">
        <f t="shared" si="42"/>
        <v>10</v>
      </c>
      <c r="O225" s="8">
        <v>0.15089604312355498</v>
      </c>
      <c r="P225" t="s">
        <v>14</v>
      </c>
      <c r="Q225" t="s">
        <v>15</v>
      </c>
      <c r="R225" t="str">
        <f t="shared" si="50"/>
        <v>Entertainment: Alcohol</v>
      </c>
      <c r="S225" t="s">
        <v>13</v>
      </c>
      <c r="T225" t="s">
        <v>16</v>
      </c>
      <c r="U225" s="1">
        <v>377</v>
      </c>
      <c r="V225" s="1" t="str">
        <f t="shared" si="51"/>
        <v>Entertainment: $377.00</v>
      </c>
      <c r="W225" s="1">
        <f>IF(U225="","",ROUND(U225*'Lookup Values'!$A$2,2))</f>
        <v>33.46</v>
      </c>
      <c r="X225" s="9" t="str">
        <f t="shared" si="52"/>
        <v>Expense</v>
      </c>
      <c r="Y225" s="2" t="s">
        <v>278</v>
      </c>
      <c r="Z225" s="3">
        <f t="shared" si="53"/>
        <v>40021</v>
      </c>
      <c r="AA225" s="67" t="str">
        <f t="shared" si="54"/>
        <v>NO</v>
      </c>
      <c r="AB225" s="2" t="str">
        <f t="shared" si="55"/>
        <v>NO</v>
      </c>
      <c r="AC225" t="str">
        <f>IF(AND(AND(G225&gt;=2007,G225&lt;=2009),OR(S225&lt;&gt;"MTA",S225&lt;&gt;"Fandango"),OR(P225="Food",P225="Shopping",P225="Entertainment")),"Awesome Transaction",IF(AND(G225&lt;=2010,Q225&lt;&gt;"Alcohol"),"Late Transaction",IF(G225=2006,"Early Transaction","CRAP Transaction")))</f>
        <v>Awesome Transaction</v>
      </c>
    </row>
    <row r="226" spans="1:29" x14ac:dyDescent="0.25">
      <c r="A226" s="2">
        <v>225</v>
      </c>
      <c r="B226" s="3" t="str">
        <f>TEXT(C226,"yymmdd") &amp; "-" &amp; UPPER(LEFT(P226,2)) &amp; "-" &amp; UPPER(LEFT(S226,3))</f>
        <v>100527-FO-TRA</v>
      </c>
      <c r="C226" s="3">
        <v>40325</v>
      </c>
      <c r="D226" s="3">
        <f t="shared" si="43"/>
        <v>40339</v>
      </c>
      <c r="E226" s="3">
        <f t="shared" si="44"/>
        <v>40386</v>
      </c>
      <c r="F226" s="3">
        <f t="shared" si="45"/>
        <v>40329</v>
      </c>
      <c r="G226" s="61">
        <f t="shared" si="46"/>
        <v>2010</v>
      </c>
      <c r="H226" s="61">
        <f t="shared" si="47"/>
        <v>5</v>
      </c>
      <c r="I226" s="61" t="str">
        <f>VLOOKUP(H226,'Lookup Values'!$C$2:$D$13,2,FALSE)</f>
        <v>MAY</v>
      </c>
      <c r="J226" s="61">
        <f t="shared" si="48"/>
        <v>27</v>
      </c>
      <c r="K226" s="61">
        <f t="shared" si="49"/>
        <v>5</v>
      </c>
      <c r="L226" s="61" t="str">
        <f>VLOOKUP(K226,'Lookup Values'!$F$2:$G$8,2,FALSE)</f>
        <v>Thursday</v>
      </c>
      <c r="M226" s="3">
        <v>40328</v>
      </c>
      <c r="N226" s="63">
        <f t="shared" si="42"/>
        <v>3</v>
      </c>
      <c r="O226" s="8">
        <v>0.13185663639542899</v>
      </c>
      <c r="P226" t="s">
        <v>18</v>
      </c>
      <c r="Q226" t="s">
        <v>31</v>
      </c>
      <c r="R226" t="str">
        <f t="shared" si="50"/>
        <v>Food: Groceries</v>
      </c>
      <c r="S226" t="s">
        <v>30</v>
      </c>
      <c r="T226" t="s">
        <v>26</v>
      </c>
      <c r="U226" s="1">
        <v>75</v>
      </c>
      <c r="V226" s="1" t="str">
        <f t="shared" si="51"/>
        <v>Food: $75.00</v>
      </c>
      <c r="W226" s="1">
        <f>IF(U226="","",ROUND(U226*'Lookup Values'!$A$2,2))</f>
        <v>6.66</v>
      </c>
      <c r="X226" s="9" t="str">
        <f t="shared" si="52"/>
        <v>Expense</v>
      </c>
      <c r="Y226" s="2" t="s">
        <v>279</v>
      </c>
      <c r="Z226" s="3">
        <f t="shared" si="53"/>
        <v>40325</v>
      </c>
      <c r="AA226" s="67" t="str">
        <f t="shared" si="54"/>
        <v>NO</v>
      </c>
      <c r="AB226" s="2" t="str">
        <f t="shared" si="55"/>
        <v>NO</v>
      </c>
      <c r="AC226" t="str">
        <f>IF(AND(AND(G226&gt;=2007,G226&lt;=2009),OR(S226&lt;&gt;"MTA",S226&lt;&gt;"Fandango"),OR(P226="Food",P226="Shopping",P226="Entertainment")),"Awesome Transaction",IF(AND(G226&lt;=2010,Q226&lt;&gt;"Alcohol"),"Late Transaction",IF(G226=2006,"Early Transaction","CRAP Transaction")))</f>
        <v>Late Transaction</v>
      </c>
    </row>
    <row r="227" spans="1:29" x14ac:dyDescent="0.25">
      <c r="A227" s="2">
        <v>226</v>
      </c>
      <c r="B227" s="3" t="str">
        <f>TEXT(C227,"yymmdd") &amp; "-" &amp; UPPER(LEFT(P227,2)) &amp; "-" &amp; UPPER(LEFT(S227,3))</f>
        <v>090112-ED-ANT</v>
      </c>
      <c r="C227" s="3">
        <v>39825</v>
      </c>
      <c r="D227" s="3">
        <f t="shared" si="43"/>
        <v>39839</v>
      </c>
      <c r="E227" s="3">
        <f t="shared" si="44"/>
        <v>39884</v>
      </c>
      <c r="F227" s="3">
        <f t="shared" si="45"/>
        <v>39844</v>
      </c>
      <c r="G227" s="61">
        <f t="shared" si="46"/>
        <v>2009</v>
      </c>
      <c r="H227" s="61">
        <f t="shared" si="47"/>
        <v>1</v>
      </c>
      <c r="I227" s="61" t="str">
        <f>VLOOKUP(H227,'Lookup Values'!$C$2:$D$13,2,FALSE)</f>
        <v>JAN</v>
      </c>
      <c r="J227" s="61">
        <f t="shared" si="48"/>
        <v>12</v>
      </c>
      <c r="K227" s="61">
        <f t="shared" si="49"/>
        <v>2</v>
      </c>
      <c r="L227" s="61" t="str">
        <f>VLOOKUP(K227,'Lookup Values'!$F$2:$G$8,2,FALSE)</f>
        <v>Monday</v>
      </c>
      <c r="M227" s="3">
        <v>39832</v>
      </c>
      <c r="N227" s="63">
        <f t="shared" si="42"/>
        <v>7</v>
      </c>
      <c r="O227" s="8">
        <v>0.29936719614852181</v>
      </c>
      <c r="P227" t="s">
        <v>24</v>
      </c>
      <c r="Q227" t="s">
        <v>25</v>
      </c>
      <c r="R227" t="str">
        <f t="shared" si="50"/>
        <v>Education: Tango Lessons</v>
      </c>
      <c r="S227" t="s">
        <v>23</v>
      </c>
      <c r="T227" t="s">
        <v>26</v>
      </c>
      <c r="U227" s="1">
        <v>389</v>
      </c>
      <c r="V227" s="1" t="str">
        <f t="shared" si="51"/>
        <v>Education: $389.00</v>
      </c>
      <c r="W227" s="1">
        <f>IF(U227="","",ROUND(U227*'Lookup Values'!$A$2,2))</f>
        <v>34.520000000000003</v>
      </c>
      <c r="X227" s="9" t="str">
        <f t="shared" si="52"/>
        <v>Expense</v>
      </c>
      <c r="Y227" s="2" t="s">
        <v>280</v>
      </c>
      <c r="Z227" s="3">
        <f t="shared" si="53"/>
        <v>39825</v>
      </c>
      <c r="AA227" s="67" t="str">
        <f t="shared" si="54"/>
        <v>NO</v>
      </c>
      <c r="AB227" s="2" t="str">
        <f t="shared" si="55"/>
        <v>NO</v>
      </c>
      <c r="AC227" t="str">
        <f>IF(AND(AND(G227&gt;=2007,G227&lt;=2009),OR(S227&lt;&gt;"MTA",S227&lt;&gt;"Fandango"),OR(P227="Food",P227="Shopping",P227="Entertainment")),"Awesome Transaction",IF(AND(G227&lt;=2010,Q227&lt;&gt;"Alcohol"),"Late Transaction",IF(G227=2006,"Early Transaction","CRAP Transaction")))</f>
        <v>Late Transaction</v>
      </c>
    </row>
    <row r="228" spans="1:29" x14ac:dyDescent="0.25">
      <c r="A228" s="2">
        <v>227</v>
      </c>
      <c r="B228" s="3" t="str">
        <f>TEXT(C228,"yymmdd") &amp; "-" &amp; UPPER(LEFT(P228,2)) &amp; "-" &amp; UPPER(LEFT(S228,3))</f>
        <v>100606-EN-MOE</v>
      </c>
      <c r="C228" s="3">
        <v>40335</v>
      </c>
      <c r="D228" s="3">
        <f t="shared" si="43"/>
        <v>40347</v>
      </c>
      <c r="E228" s="3">
        <f t="shared" si="44"/>
        <v>40396</v>
      </c>
      <c r="F228" s="3">
        <f t="shared" si="45"/>
        <v>40359</v>
      </c>
      <c r="G228" s="61">
        <f t="shared" si="46"/>
        <v>2010</v>
      </c>
      <c r="H228" s="61">
        <f t="shared" si="47"/>
        <v>6</v>
      </c>
      <c r="I228" s="61" t="str">
        <f>VLOOKUP(H228,'Lookup Values'!$C$2:$D$13,2,FALSE)</f>
        <v>JUN</v>
      </c>
      <c r="J228" s="61">
        <f t="shared" si="48"/>
        <v>6</v>
      </c>
      <c r="K228" s="61">
        <f t="shared" si="49"/>
        <v>1</v>
      </c>
      <c r="L228" s="61" t="str">
        <f>VLOOKUP(K228,'Lookup Values'!$F$2:$G$8,2,FALSE)</f>
        <v>Sunday</v>
      </c>
      <c r="M228" s="3">
        <v>40341</v>
      </c>
      <c r="N228" s="63">
        <f t="shared" si="42"/>
        <v>6</v>
      </c>
      <c r="O228" s="8">
        <v>0.32400070503938772</v>
      </c>
      <c r="P228" t="s">
        <v>14</v>
      </c>
      <c r="Q228" t="s">
        <v>15</v>
      </c>
      <c r="R228" t="str">
        <f t="shared" si="50"/>
        <v>Entertainment: Alcohol</v>
      </c>
      <c r="S228" t="s">
        <v>13</v>
      </c>
      <c r="T228" t="s">
        <v>16</v>
      </c>
      <c r="U228" s="1">
        <v>50</v>
      </c>
      <c r="V228" s="1" t="str">
        <f t="shared" si="51"/>
        <v>Entertainment: $50.00</v>
      </c>
      <c r="W228" s="1">
        <f>IF(U228="","",ROUND(U228*'Lookup Values'!$A$2,2))</f>
        <v>4.4400000000000004</v>
      </c>
      <c r="X228" s="9" t="str">
        <f t="shared" si="52"/>
        <v>Expense</v>
      </c>
      <c r="Y228" s="2" t="s">
        <v>281</v>
      </c>
      <c r="Z228" s="3">
        <f t="shared" si="53"/>
        <v>40335</v>
      </c>
      <c r="AA228" s="67" t="str">
        <f t="shared" si="54"/>
        <v>NO</v>
      </c>
      <c r="AB228" s="2" t="str">
        <f t="shared" si="55"/>
        <v>NO</v>
      </c>
      <c r="AC228" t="str">
        <f>IF(AND(AND(G228&gt;=2007,G228&lt;=2009),OR(S228&lt;&gt;"MTA",S228&lt;&gt;"Fandango"),OR(P228="Food",P228="Shopping",P228="Entertainment")),"Awesome Transaction",IF(AND(G228&lt;=2010,Q228&lt;&gt;"Alcohol"),"Late Transaction",IF(G228=2006,"Early Transaction","CRAP Transaction")))</f>
        <v>CRAP Transaction</v>
      </c>
    </row>
    <row r="229" spans="1:29" x14ac:dyDescent="0.25">
      <c r="A229" s="2">
        <v>228</v>
      </c>
      <c r="B229" s="3" t="str">
        <f>TEXT(C229,"yymmdd") &amp; "-" &amp; UPPER(LEFT(P229,2)) &amp; "-" &amp; UPPER(LEFT(S229,3))</f>
        <v>080716-EN-MOE</v>
      </c>
      <c r="C229" s="3">
        <v>39645</v>
      </c>
      <c r="D229" s="3">
        <f t="shared" si="43"/>
        <v>39659</v>
      </c>
      <c r="E229" s="3">
        <f t="shared" si="44"/>
        <v>39707</v>
      </c>
      <c r="F229" s="3">
        <f t="shared" si="45"/>
        <v>39660</v>
      </c>
      <c r="G229" s="61">
        <f t="shared" si="46"/>
        <v>2008</v>
      </c>
      <c r="H229" s="61">
        <f t="shared" si="47"/>
        <v>7</v>
      </c>
      <c r="I229" s="61" t="str">
        <f>VLOOKUP(H229,'Lookup Values'!$C$2:$D$13,2,FALSE)</f>
        <v>JUL</v>
      </c>
      <c r="J229" s="61">
        <f t="shared" si="48"/>
        <v>16</v>
      </c>
      <c r="K229" s="61">
        <f t="shared" si="49"/>
        <v>4</v>
      </c>
      <c r="L229" s="61" t="str">
        <f>VLOOKUP(K229,'Lookup Values'!$F$2:$G$8,2,FALSE)</f>
        <v>Wednesday</v>
      </c>
      <c r="M229" s="3">
        <v>39651</v>
      </c>
      <c r="N229" s="63">
        <f t="shared" si="42"/>
        <v>6</v>
      </c>
      <c r="O229" s="8">
        <v>0.13129288391970961</v>
      </c>
      <c r="P229" t="s">
        <v>14</v>
      </c>
      <c r="Q229" t="s">
        <v>15</v>
      </c>
      <c r="R229" t="str">
        <f t="shared" si="50"/>
        <v>Entertainment: Alcohol</v>
      </c>
      <c r="S229" t="s">
        <v>13</v>
      </c>
      <c r="T229" t="s">
        <v>29</v>
      </c>
      <c r="U229" s="1">
        <v>127</v>
      </c>
      <c r="V229" s="1" t="str">
        <f t="shared" si="51"/>
        <v>Entertainment: $127.00</v>
      </c>
      <c r="W229" s="1">
        <f>IF(U229="","",ROUND(U229*'Lookup Values'!$A$2,2))</f>
        <v>11.27</v>
      </c>
      <c r="X229" s="9" t="str">
        <f t="shared" si="52"/>
        <v>Expense</v>
      </c>
      <c r="Y229" s="2" t="s">
        <v>282</v>
      </c>
      <c r="Z229" s="3">
        <f t="shared" si="53"/>
        <v>39645</v>
      </c>
      <c r="AA229" s="67" t="str">
        <f t="shared" si="54"/>
        <v>NO</v>
      </c>
      <c r="AB229" s="2" t="str">
        <f t="shared" si="55"/>
        <v>NO</v>
      </c>
      <c r="AC229" t="str">
        <f>IF(AND(AND(G229&gt;=2007,G229&lt;=2009),OR(S229&lt;&gt;"MTA",S229&lt;&gt;"Fandango"),OR(P229="Food",P229="Shopping",P229="Entertainment")),"Awesome Transaction",IF(AND(G229&lt;=2010,Q229&lt;&gt;"Alcohol"),"Late Transaction",IF(G229=2006,"Early Transaction","CRAP Transaction")))</f>
        <v>Awesome Transaction</v>
      </c>
    </row>
    <row r="230" spans="1:29" x14ac:dyDescent="0.25">
      <c r="A230" s="2">
        <v>229</v>
      </c>
      <c r="B230" s="3" t="str">
        <f>TEXT(C230,"yymmdd") &amp; "-" &amp; UPPER(LEFT(P230,2)) &amp; "-" &amp; UPPER(LEFT(S230,3))</f>
        <v>080111-IN-AUN</v>
      </c>
      <c r="C230" s="3">
        <v>39458</v>
      </c>
      <c r="D230" s="3">
        <f t="shared" si="43"/>
        <v>39472</v>
      </c>
      <c r="E230" s="3">
        <f t="shared" si="44"/>
        <v>39518</v>
      </c>
      <c r="F230" s="3">
        <f t="shared" si="45"/>
        <v>39478</v>
      </c>
      <c r="G230" s="61">
        <f t="shared" si="46"/>
        <v>2008</v>
      </c>
      <c r="H230" s="61">
        <f t="shared" si="47"/>
        <v>1</v>
      </c>
      <c r="I230" s="61" t="str">
        <f>VLOOKUP(H230,'Lookup Values'!$C$2:$D$13,2,FALSE)</f>
        <v>JAN</v>
      </c>
      <c r="J230" s="61">
        <f t="shared" si="48"/>
        <v>11</v>
      </c>
      <c r="K230" s="61">
        <f t="shared" si="49"/>
        <v>6</v>
      </c>
      <c r="L230" s="61" t="str">
        <f>VLOOKUP(K230,'Lookup Values'!$F$2:$G$8,2,FALSE)</f>
        <v>Friday</v>
      </c>
      <c r="M230" s="3">
        <v>39464</v>
      </c>
      <c r="N230" s="63">
        <f t="shared" si="42"/>
        <v>6</v>
      </c>
      <c r="O230" s="8">
        <v>0.1904301701475769</v>
      </c>
      <c r="P230" t="s">
        <v>61</v>
      </c>
      <c r="Q230" t="s">
        <v>64</v>
      </c>
      <c r="R230" t="str">
        <f t="shared" si="50"/>
        <v>Income: Gift Received</v>
      </c>
      <c r="S230" t="s">
        <v>67</v>
      </c>
      <c r="T230" t="s">
        <v>16</v>
      </c>
      <c r="U230" s="1">
        <v>322</v>
      </c>
      <c r="V230" s="1" t="str">
        <f t="shared" si="51"/>
        <v>Income: $322.00</v>
      </c>
      <c r="W230" s="1">
        <f>IF(U230="","",ROUND(U230*'Lookup Values'!$A$2,2))</f>
        <v>28.58</v>
      </c>
      <c r="X230" s="9" t="str">
        <f t="shared" si="52"/>
        <v>Income</v>
      </c>
      <c r="Y230" s="2" t="s">
        <v>139</v>
      </c>
      <c r="Z230" s="3">
        <f t="shared" si="53"/>
        <v>39458</v>
      </c>
      <c r="AA230" s="67" t="str">
        <f t="shared" si="54"/>
        <v>NO</v>
      </c>
      <c r="AB230" s="2" t="str">
        <f t="shared" si="55"/>
        <v>NO</v>
      </c>
      <c r="AC230" t="str">
        <f>IF(AND(AND(G230&gt;=2007,G230&lt;=2009),OR(S230&lt;&gt;"MTA",S230&lt;&gt;"Fandango"),OR(P230="Food",P230="Shopping",P230="Entertainment")),"Awesome Transaction",IF(AND(G230&lt;=2010,Q230&lt;&gt;"Alcohol"),"Late Transaction",IF(G230=2006,"Early Transaction","CRAP Transaction")))</f>
        <v>Late Transaction</v>
      </c>
    </row>
    <row r="231" spans="1:29" x14ac:dyDescent="0.25">
      <c r="A231" s="2">
        <v>230</v>
      </c>
      <c r="B231" s="3" t="str">
        <f>TEXT(C231,"yymmdd") &amp; "-" &amp; UPPER(LEFT(P231,2)) &amp; "-" &amp; UPPER(LEFT(S231,3))</f>
        <v>120702-BI-CON</v>
      </c>
      <c r="C231" s="3">
        <v>41092</v>
      </c>
      <c r="D231" s="3">
        <f t="shared" si="43"/>
        <v>41106</v>
      </c>
      <c r="E231" s="3">
        <f t="shared" si="44"/>
        <v>41154</v>
      </c>
      <c r="F231" s="3">
        <f t="shared" si="45"/>
        <v>41121</v>
      </c>
      <c r="G231" s="61">
        <f t="shared" si="46"/>
        <v>2012</v>
      </c>
      <c r="H231" s="61">
        <f t="shared" si="47"/>
        <v>7</v>
      </c>
      <c r="I231" s="61" t="str">
        <f>VLOOKUP(H231,'Lookup Values'!$C$2:$D$13,2,FALSE)</f>
        <v>JUL</v>
      </c>
      <c r="J231" s="61">
        <f t="shared" si="48"/>
        <v>2</v>
      </c>
      <c r="K231" s="61">
        <f t="shared" si="49"/>
        <v>2</v>
      </c>
      <c r="L231" s="61" t="str">
        <f>VLOOKUP(K231,'Lookup Values'!$F$2:$G$8,2,FALSE)</f>
        <v>Monday</v>
      </c>
      <c r="M231" s="3">
        <v>41100</v>
      </c>
      <c r="N231" s="63">
        <f t="shared" si="42"/>
        <v>8</v>
      </c>
      <c r="O231" s="8">
        <v>0.54604482673092736</v>
      </c>
      <c r="P231" t="s">
        <v>48</v>
      </c>
      <c r="Q231" t="s">
        <v>49</v>
      </c>
      <c r="R231" t="str">
        <f t="shared" si="50"/>
        <v>Bills: Utilities</v>
      </c>
      <c r="S231" t="s">
        <v>47</v>
      </c>
      <c r="T231" t="s">
        <v>29</v>
      </c>
      <c r="U231" s="1">
        <v>133</v>
      </c>
      <c r="V231" s="1" t="str">
        <f t="shared" si="51"/>
        <v>Bills: $133.00</v>
      </c>
      <c r="W231" s="1">
        <f>IF(U231="","",ROUND(U231*'Lookup Values'!$A$2,2))</f>
        <v>11.8</v>
      </c>
      <c r="X231" s="9" t="str">
        <f t="shared" si="52"/>
        <v>Expense</v>
      </c>
      <c r="Y231" s="2" t="s">
        <v>283</v>
      </c>
      <c r="Z231" s="3">
        <f t="shared" si="53"/>
        <v>41092</v>
      </c>
      <c r="AA231" s="67" t="str">
        <f t="shared" si="54"/>
        <v>NO</v>
      </c>
      <c r="AB231" s="2" t="str">
        <f t="shared" si="55"/>
        <v>NO</v>
      </c>
      <c r="AC231" t="str">
        <f>IF(AND(AND(G231&gt;=2007,G231&lt;=2009),OR(S231&lt;&gt;"MTA",S231&lt;&gt;"Fandango"),OR(P231="Food",P231="Shopping",P231="Entertainment")),"Awesome Transaction",IF(AND(G231&lt;=2010,Q231&lt;&gt;"Alcohol"),"Late Transaction",IF(G231=2006,"Early Transaction","CRAP Transaction")))</f>
        <v>CRAP Transaction</v>
      </c>
    </row>
    <row r="232" spans="1:29" x14ac:dyDescent="0.25">
      <c r="A232" s="2">
        <v>231</v>
      </c>
      <c r="B232" s="3" t="str">
        <f>TEXT(C232,"yymmdd") &amp; "-" &amp; UPPER(LEFT(P232,2)) &amp; "-" &amp; UPPER(LEFT(S232,3))</f>
        <v>080412-SH-EXP</v>
      </c>
      <c r="C232" s="3">
        <v>39550</v>
      </c>
      <c r="D232" s="3">
        <f t="shared" si="43"/>
        <v>39563</v>
      </c>
      <c r="E232" s="3">
        <f t="shared" si="44"/>
        <v>39611</v>
      </c>
      <c r="F232" s="3">
        <f t="shared" si="45"/>
        <v>39568</v>
      </c>
      <c r="G232" s="61">
        <f t="shared" si="46"/>
        <v>2008</v>
      </c>
      <c r="H232" s="61">
        <f t="shared" si="47"/>
        <v>4</v>
      </c>
      <c r="I232" s="61" t="str">
        <f>VLOOKUP(H232,'Lookup Values'!$C$2:$D$13,2,FALSE)</f>
        <v>APR</v>
      </c>
      <c r="J232" s="61">
        <f t="shared" si="48"/>
        <v>12</v>
      </c>
      <c r="K232" s="61">
        <f t="shared" si="49"/>
        <v>7</v>
      </c>
      <c r="L232" s="61" t="str">
        <f>VLOOKUP(K232,'Lookup Values'!$F$2:$G$8,2,FALSE)</f>
        <v>Saturday</v>
      </c>
      <c r="M232" s="3">
        <v>39558</v>
      </c>
      <c r="N232" s="63">
        <f t="shared" si="42"/>
        <v>8</v>
      </c>
      <c r="O232" s="8">
        <v>0.33463667721481272</v>
      </c>
      <c r="P232" t="s">
        <v>21</v>
      </c>
      <c r="Q232" t="s">
        <v>41</v>
      </c>
      <c r="R232" t="str">
        <f t="shared" si="50"/>
        <v>Shopping: Clothing</v>
      </c>
      <c r="S232" t="s">
        <v>40</v>
      </c>
      <c r="T232" t="s">
        <v>26</v>
      </c>
      <c r="U232" s="1">
        <v>57</v>
      </c>
      <c r="V232" s="1" t="str">
        <f t="shared" si="51"/>
        <v>Shopping: $57.00</v>
      </c>
      <c r="W232" s="1">
        <f>IF(U232="","",ROUND(U232*'Lookup Values'!$A$2,2))</f>
        <v>5.0599999999999996</v>
      </c>
      <c r="X232" s="9" t="str">
        <f t="shared" si="52"/>
        <v>Expense</v>
      </c>
      <c r="Y232" s="2" t="s">
        <v>284</v>
      </c>
      <c r="Z232" s="3">
        <f t="shared" si="53"/>
        <v>39550</v>
      </c>
      <c r="AA232" s="67" t="str">
        <f t="shared" si="54"/>
        <v>NO</v>
      </c>
      <c r="AB232" s="2" t="str">
        <f t="shared" si="55"/>
        <v>NO</v>
      </c>
      <c r="AC232" t="str">
        <f>IF(AND(AND(G232&gt;=2007,G232&lt;=2009),OR(S232&lt;&gt;"MTA",S232&lt;&gt;"Fandango"),OR(P232="Food",P232="Shopping",P232="Entertainment")),"Awesome Transaction",IF(AND(G232&lt;=2010,Q232&lt;&gt;"Alcohol"),"Late Transaction",IF(G232=2006,"Early Transaction","CRAP Transaction")))</f>
        <v>Awesome Transaction</v>
      </c>
    </row>
    <row r="233" spans="1:29" x14ac:dyDescent="0.25">
      <c r="A233" s="2">
        <v>232</v>
      </c>
      <c r="B233" s="3" t="str">
        <f>TEXT(C233,"yymmdd") &amp; "-" &amp; UPPER(LEFT(P233,2)) &amp; "-" &amp; UPPER(LEFT(S233,3))</f>
        <v>110509-HE-FRE</v>
      </c>
      <c r="C233" s="3">
        <v>40672</v>
      </c>
      <c r="D233" s="3">
        <f t="shared" si="43"/>
        <v>40686</v>
      </c>
      <c r="E233" s="3">
        <f t="shared" si="44"/>
        <v>40733</v>
      </c>
      <c r="F233" s="3">
        <f t="shared" si="45"/>
        <v>40694</v>
      </c>
      <c r="G233" s="61">
        <f t="shared" si="46"/>
        <v>2011</v>
      </c>
      <c r="H233" s="61">
        <f t="shared" si="47"/>
        <v>5</v>
      </c>
      <c r="I233" s="61" t="str">
        <f>VLOOKUP(H233,'Lookup Values'!$C$2:$D$13,2,FALSE)</f>
        <v>MAY</v>
      </c>
      <c r="J233" s="61">
        <f t="shared" si="48"/>
        <v>9</v>
      </c>
      <c r="K233" s="61">
        <f t="shared" si="49"/>
        <v>2</v>
      </c>
      <c r="L233" s="61" t="str">
        <f>VLOOKUP(K233,'Lookup Values'!$F$2:$G$8,2,FALSE)</f>
        <v>Monday</v>
      </c>
      <c r="M233" s="3">
        <v>40681</v>
      </c>
      <c r="N233" s="63">
        <f t="shared" si="42"/>
        <v>9</v>
      </c>
      <c r="O233" s="8">
        <v>0.40378126778400969</v>
      </c>
      <c r="P233" t="s">
        <v>45</v>
      </c>
      <c r="Q233" t="s">
        <v>46</v>
      </c>
      <c r="R233" t="str">
        <f t="shared" si="50"/>
        <v>Health: Insurance Premium</v>
      </c>
      <c r="S233" t="s">
        <v>44</v>
      </c>
      <c r="T233" t="s">
        <v>29</v>
      </c>
      <c r="U233" s="1">
        <v>106</v>
      </c>
      <c r="V233" s="1" t="str">
        <f t="shared" si="51"/>
        <v>Health: $106.00</v>
      </c>
      <c r="W233" s="1">
        <f>IF(U233="","",ROUND(U233*'Lookup Values'!$A$2,2))</f>
        <v>9.41</v>
      </c>
      <c r="X233" s="9" t="str">
        <f t="shared" si="52"/>
        <v>Expense</v>
      </c>
      <c r="Y233" s="2" t="s">
        <v>285</v>
      </c>
      <c r="Z233" s="3">
        <f t="shared" si="53"/>
        <v>40672</v>
      </c>
      <c r="AA233" s="67" t="str">
        <f t="shared" si="54"/>
        <v>NO</v>
      </c>
      <c r="AB233" s="2" t="str">
        <f t="shared" si="55"/>
        <v>NO</v>
      </c>
      <c r="AC233" t="str">
        <f>IF(AND(AND(G233&gt;=2007,G233&lt;=2009),OR(S233&lt;&gt;"MTA",S233&lt;&gt;"Fandango"),OR(P233="Food",P233="Shopping",P233="Entertainment")),"Awesome Transaction",IF(AND(G233&lt;=2010,Q233&lt;&gt;"Alcohol"),"Late Transaction",IF(G233=2006,"Early Transaction","CRAP Transaction")))</f>
        <v>CRAP Transaction</v>
      </c>
    </row>
    <row r="234" spans="1:29" x14ac:dyDescent="0.25">
      <c r="A234" s="2">
        <v>233</v>
      </c>
      <c r="B234" s="3" t="str">
        <f>TEXT(C234,"yymmdd") &amp; "-" &amp; UPPER(LEFT(P234,2)) &amp; "-" &amp; UPPER(LEFT(S234,3))</f>
        <v>070706-IN-EZE</v>
      </c>
      <c r="C234" s="3">
        <v>39269</v>
      </c>
      <c r="D234" s="3">
        <f t="shared" si="43"/>
        <v>39283</v>
      </c>
      <c r="E234" s="3">
        <f t="shared" si="44"/>
        <v>39331</v>
      </c>
      <c r="F234" s="3">
        <f t="shared" si="45"/>
        <v>39294</v>
      </c>
      <c r="G234" s="61">
        <f t="shared" si="46"/>
        <v>2007</v>
      </c>
      <c r="H234" s="61">
        <f t="shared" si="47"/>
        <v>7</v>
      </c>
      <c r="I234" s="61" t="str">
        <f>VLOOKUP(H234,'Lookup Values'!$C$2:$D$13,2,FALSE)</f>
        <v>JUL</v>
      </c>
      <c r="J234" s="61">
        <f t="shared" si="48"/>
        <v>6</v>
      </c>
      <c r="K234" s="61">
        <f t="shared" si="49"/>
        <v>6</v>
      </c>
      <c r="L234" s="61" t="str">
        <f>VLOOKUP(K234,'Lookup Values'!$F$2:$G$8,2,FALSE)</f>
        <v>Friday</v>
      </c>
      <c r="M234" s="3">
        <v>39279</v>
      </c>
      <c r="N234" s="63">
        <f t="shared" si="42"/>
        <v>10</v>
      </c>
      <c r="O234" s="8">
        <v>0.54630630952562842</v>
      </c>
      <c r="P234" t="s">
        <v>61</v>
      </c>
      <c r="Q234" t="s">
        <v>62</v>
      </c>
      <c r="R234" t="str">
        <f t="shared" si="50"/>
        <v>Income: Salary</v>
      </c>
      <c r="S234" t="s">
        <v>65</v>
      </c>
      <c r="T234" t="s">
        <v>29</v>
      </c>
      <c r="U234" s="1">
        <v>211</v>
      </c>
      <c r="V234" s="1" t="str">
        <f t="shared" si="51"/>
        <v>Income: $211.00</v>
      </c>
      <c r="W234" s="1">
        <f>IF(U234="","",ROUND(U234*'Lookup Values'!$A$2,2))</f>
        <v>18.73</v>
      </c>
      <c r="X234" s="9" t="str">
        <f t="shared" si="52"/>
        <v>Income</v>
      </c>
      <c r="Y234" s="2" t="s">
        <v>286</v>
      </c>
      <c r="Z234" s="3">
        <f t="shared" si="53"/>
        <v>39269</v>
      </c>
      <c r="AA234" s="67" t="str">
        <f t="shared" si="54"/>
        <v>NO</v>
      </c>
      <c r="AB234" s="2" t="str">
        <f t="shared" si="55"/>
        <v>NO</v>
      </c>
      <c r="AC234" t="str">
        <f>IF(AND(AND(G234&gt;=2007,G234&lt;=2009),OR(S234&lt;&gt;"MTA",S234&lt;&gt;"Fandango"),OR(P234="Food",P234="Shopping",P234="Entertainment")),"Awesome Transaction",IF(AND(G234&lt;=2010,Q234&lt;&gt;"Alcohol"),"Late Transaction",IF(G234=2006,"Early Transaction","CRAP Transaction")))</f>
        <v>Late Transaction</v>
      </c>
    </row>
    <row r="235" spans="1:29" x14ac:dyDescent="0.25">
      <c r="A235" s="2">
        <v>234</v>
      </c>
      <c r="B235" s="3" t="str">
        <f>TEXT(C235,"yymmdd") &amp; "-" &amp; UPPER(LEFT(P235,2)) &amp; "-" &amp; UPPER(LEFT(S235,3))</f>
        <v>090325-FO-TRA</v>
      </c>
      <c r="C235" s="3">
        <v>39897</v>
      </c>
      <c r="D235" s="3">
        <f t="shared" si="43"/>
        <v>39911</v>
      </c>
      <c r="E235" s="3">
        <f t="shared" si="44"/>
        <v>39958</v>
      </c>
      <c r="F235" s="3">
        <f t="shared" si="45"/>
        <v>39903</v>
      </c>
      <c r="G235" s="61">
        <f t="shared" si="46"/>
        <v>2009</v>
      </c>
      <c r="H235" s="61">
        <f t="shared" si="47"/>
        <v>3</v>
      </c>
      <c r="I235" s="61" t="str">
        <f>VLOOKUP(H235,'Lookup Values'!$C$2:$D$13,2,FALSE)</f>
        <v>MAR</v>
      </c>
      <c r="J235" s="61">
        <f t="shared" si="48"/>
        <v>25</v>
      </c>
      <c r="K235" s="61">
        <f t="shared" si="49"/>
        <v>4</v>
      </c>
      <c r="L235" s="61" t="str">
        <f>VLOOKUP(K235,'Lookup Values'!$F$2:$G$8,2,FALSE)</f>
        <v>Wednesday</v>
      </c>
      <c r="M235" s="3">
        <v>39898</v>
      </c>
      <c r="N235" s="63">
        <f t="shared" si="42"/>
        <v>1</v>
      </c>
      <c r="O235" s="8">
        <v>0.60013145975222693</v>
      </c>
      <c r="P235" t="s">
        <v>18</v>
      </c>
      <c r="Q235" t="s">
        <v>31</v>
      </c>
      <c r="R235" t="str">
        <f t="shared" si="50"/>
        <v>Food: Groceries</v>
      </c>
      <c r="S235" t="s">
        <v>30</v>
      </c>
      <c r="T235" t="s">
        <v>26</v>
      </c>
      <c r="U235" s="1">
        <v>177</v>
      </c>
      <c r="V235" s="1" t="str">
        <f t="shared" si="51"/>
        <v>Food: $177.00</v>
      </c>
      <c r="W235" s="1">
        <f>IF(U235="","",ROUND(U235*'Lookup Values'!$A$2,2))</f>
        <v>15.71</v>
      </c>
      <c r="X235" s="9" t="str">
        <f t="shared" si="52"/>
        <v>Expense</v>
      </c>
      <c r="Y235" s="2" t="s">
        <v>287</v>
      </c>
      <c r="Z235" s="3">
        <f t="shared" si="53"/>
        <v>39897</v>
      </c>
      <c r="AA235" s="67" t="str">
        <f t="shared" si="54"/>
        <v>NO</v>
      </c>
      <c r="AB235" s="2" t="str">
        <f t="shared" si="55"/>
        <v>NO</v>
      </c>
      <c r="AC235" t="str">
        <f>IF(AND(AND(G235&gt;=2007,G235&lt;=2009),OR(S235&lt;&gt;"MTA",S235&lt;&gt;"Fandango"),OR(P235="Food",P235="Shopping",P235="Entertainment")),"Awesome Transaction",IF(AND(G235&lt;=2010,Q235&lt;&gt;"Alcohol"),"Late Transaction",IF(G235=2006,"Early Transaction","CRAP Transaction")))</f>
        <v>Awesome Transaction</v>
      </c>
    </row>
    <row r="236" spans="1:29" x14ac:dyDescent="0.25">
      <c r="A236" s="2">
        <v>235</v>
      </c>
      <c r="B236" s="3" t="str">
        <f>TEXT(C236,"yymmdd") &amp; "-" &amp; UPPER(LEFT(P236,2)) &amp; "-" &amp; UPPER(LEFT(S236,3))</f>
        <v>071130-ED-SKI</v>
      </c>
      <c r="C236" s="3">
        <v>39416</v>
      </c>
      <c r="D236" s="3">
        <f t="shared" si="43"/>
        <v>39430</v>
      </c>
      <c r="E236" s="3">
        <f t="shared" si="44"/>
        <v>39477</v>
      </c>
      <c r="F236" s="3">
        <f t="shared" si="45"/>
        <v>39416</v>
      </c>
      <c r="G236" s="61">
        <f t="shared" si="46"/>
        <v>2007</v>
      </c>
      <c r="H236" s="61">
        <f t="shared" si="47"/>
        <v>11</v>
      </c>
      <c r="I236" s="61" t="str">
        <f>VLOOKUP(H236,'Lookup Values'!$C$2:$D$13,2,FALSE)</f>
        <v>NOV</v>
      </c>
      <c r="J236" s="61">
        <f t="shared" si="48"/>
        <v>30</v>
      </c>
      <c r="K236" s="61">
        <f t="shared" si="49"/>
        <v>6</v>
      </c>
      <c r="L236" s="61" t="str">
        <f>VLOOKUP(K236,'Lookup Values'!$F$2:$G$8,2,FALSE)</f>
        <v>Friday</v>
      </c>
      <c r="M236" s="3">
        <v>39424</v>
      </c>
      <c r="N236" s="63">
        <f t="shared" si="42"/>
        <v>8</v>
      </c>
      <c r="O236" s="8">
        <v>0.44348836724571361</v>
      </c>
      <c r="P236" t="s">
        <v>24</v>
      </c>
      <c r="Q236" t="s">
        <v>36</v>
      </c>
      <c r="R236" t="str">
        <f t="shared" si="50"/>
        <v>Education: Professional Development</v>
      </c>
      <c r="S236" t="s">
        <v>35</v>
      </c>
      <c r="T236" t="s">
        <v>29</v>
      </c>
      <c r="U236" s="1">
        <v>480</v>
      </c>
      <c r="V236" s="1" t="str">
        <f t="shared" si="51"/>
        <v>Education: $480.00</v>
      </c>
      <c r="W236" s="1">
        <f>IF(U236="","",ROUND(U236*'Lookup Values'!$A$2,2))</f>
        <v>42.6</v>
      </c>
      <c r="X236" s="9" t="str">
        <f t="shared" si="52"/>
        <v>Expense</v>
      </c>
      <c r="Y236" s="2" t="s">
        <v>288</v>
      </c>
      <c r="Z236" s="3">
        <f t="shared" si="53"/>
        <v>39416</v>
      </c>
      <c r="AA236" s="67" t="str">
        <f t="shared" si="54"/>
        <v>YES</v>
      </c>
      <c r="AB236" s="2" t="str">
        <f t="shared" si="55"/>
        <v>YES</v>
      </c>
      <c r="AC236" t="str">
        <f>IF(AND(AND(G236&gt;=2007,G236&lt;=2009),OR(S236&lt;&gt;"MTA",S236&lt;&gt;"Fandango"),OR(P236="Food",P236="Shopping",P236="Entertainment")),"Awesome Transaction",IF(AND(G236&lt;=2010,Q236&lt;&gt;"Alcohol"),"Late Transaction",IF(G236=2006,"Early Transaction","CRAP Transaction")))</f>
        <v>Late Transaction</v>
      </c>
    </row>
    <row r="237" spans="1:29" x14ac:dyDescent="0.25">
      <c r="A237" s="2">
        <v>236</v>
      </c>
      <c r="B237" s="3" t="str">
        <f>TEXT(C237,"yymmdd") &amp; "-" &amp; UPPER(LEFT(P237,2)) &amp; "-" &amp; UPPER(LEFT(S237,3))</f>
        <v>081230-EN-FAN</v>
      </c>
      <c r="C237" s="3">
        <v>39812</v>
      </c>
      <c r="D237" s="3">
        <f t="shared" si="43"/>
        <v>39826</v>
      </c>
      <c r="E237" s="3">
        <f t="shared" si="44"/>
        <v>39872</v>
      </c>
      <c r="F237" s="3">
        <f t="shared" si="45"/>
        <v>39813</v>
      </c>
      <c r="G237" s="61">
        <f t="shared" si="46"/>
        <v>2008</v>
      </c>
      <c r="H237" s="61">
        <f t="shared" si="47"/>
        <v>12</v>
      </c>
      <c r="I237" s="61" t="str">
        <f>VLOOKUP(H237,'Lookup Values'!$C$2:$D$13,2,FALSE)</f>
        <v>DEC</v>
      </c>
      <c r="J237" s="61">
        <f t="shared" si="48"/>
        <v>30</v>
      </c>
      <c r="K237" s="61">
        <f t="shared" si="49"/>
        <v>3</v>
      </c>
      <c r="L237" s="61" t="str">
        <f>VLOOKUP(K237,'Lookup Values'!$F$2:$G$8,2,FALSE)</f>
        <v>Tuesday</v>
      </c>
      <c r="M237" s="3">
        <v>39821</v>
      </c>
      <c r="N237" s="63">
        <f t="shared" si="42"/>
        <v>9</v>
      </c>
      <c r="O237" s="8">
        <v>0.19186364662484423</v>
      </c>
      <c r="P237" t="s">
        <v>14</v>
      </c>
      <c r="Q237" t="s">
        <v>28</v>
      </c>
      <c r="R237" t="str">
        <f t="shared" si="50"/>
        <v>Entertainment: Movies</v>
      </c>
      <c r="S237" t="s">
        <v>27</v>
      </c>
      <c r="T237" t="s">
        <v>16</v>
      </c>
      <c r="U237" s="1">
        <v>58</v>
      </c>
      <c r="V237" s="1" t="str">
        <f t="shared" si="51"/>
        <v>Entertainment: $58.00</v>
      </c>
      <c r="W237" s="1">
        <f>IF(U237="","",ROUND(U237*'Lookup Values'!$A$2,2))</f>
        <v>5.15</v>
      </c>
      <c r="X237" s="9" t="str">
        <f t="shared" si="52"/>
        <v>Expense</v>
      </c>
      <c r="Y237" s="2" t="s">
        <v>289</v>
      </c>
      <c r="Z237" s="3">
        <f t="shared" si="53"/>
        <v>39812</v>
      </c>
      <c r="AA237" s="67" t="str">
        <f t="shared" si="54"/>
        <v>NO</v>
      </c>
      <c r="AB237" s="2" t="str">
        <f t="shared" si="55"/>
        <v>NO</v>
      </c>
      <c r="AC237" t="str">
        <f>IF(AND(AND(G237&gt;=2007,G237&lt;=2009),OR(S237&lt;&gt;"MTA",S237&lt;&gt;"Fandango"),OR(P237="Food",P237="Shopping",P237="Entertainment")),"Awesome Transaction",IF(AND(G237&lt;=2010,Q237&lt;&gt;"Alcohol"),"Late Transaction",IF(G237=2006,"Early Transaction","CRAP Transaction")))</f>
        <v>Awesome Transaction</v>
      </c>
    </row>
    <row r="238" spans="1:29" x14ac:dyDescent="0.25">
      <c r="A238" s="2">
        <v>237</v>
      </c>
      <c r="B238" s="3" t="str">
        <f>TEXT(C238,"yymmdd") &amp; "-" &amp; UPPER(LEFT(P238,2)) &amp; "-" &amp; UPPER(LEFT(S238,3))</f>
        <v>111213-EN-MOE</v>
      </c>
      <c r="C238" s="3">
        <v>40890</v>
      </c>
      <c r="D238" s="3">
        <f t="shared" si="43"/>
        <v>40904</v>
      </c>
      <c r="E238" s="3">
        <f t="shared" si="44"/>
        <v>40952</v>
      </c>
      <c r="F238" s="3">
        <f t="shared" si="45"/>
        <v>40908</v>
      </c>
      <c r="G238" s="61">
        <f t="shared" si="46"/>
        <v>2011</v>
      </c>
      <c r="H238" s="61">
        <f t="shared" si="47"/>
        <v>12</v>
      </c>
      <c r="I238" s="61" t="str">
        <f>VLOOKUP(H238,'Lookup Values'!$C$2:$D$13,2,FALSE)</f>
        <v>DEC</v>
      </c>
      <c r="J238" s="61">
        <f t="shared" si="48"/>
        <v>13</v>
      </c>
      <c r="K238" s="61">
        <f t="shared" si="49"/>
        <v>3</v>
      </c>
      <c r="L238" s="61" t="str">
        <f>VLOOKUP(K238,'Lookup Values'!$F$2:$G$8,2,FALSE)</f>
        <v>Tuesday</v>
      </c>
      <c r="M238" s="3">
        <v>40893</v>
      </c>
      <c r="N238" s="63">
        <f t="shared" si="42"/>
        <v>3</v>
      </c>
      <c r="O238" s="8">
        <v>0.9449126175384408</v>
      </c>
      <c r="P238" t="s">
        <v>14</v>
      </c>
      <c r="Q238" t="s">
        <v>15</v>
      </c>
      <c r="R238" t="str">
        <f t="shared" si="50"/>
        <v>Entertainment: Alcohol</v>
      </c>
      <c r="S238" t="s">
        <v>13</v>
      </c>
      <c r="T238" t="s">
        <v>16</v>
      </c>
      <c r="U238" s="1">
        <v>40</v>
      </c>
      <c r="V238" s="1" t="str">
        <f t="shared" si="51"/>
        <v>Entertainment: $40.00</v>
      </c>
      <c r="W238" s="1">
        <f>IF(U238="","",ROUND(U238*'Lookup Values'!$A$2,2))</f>
        <v>3.55</v>
      </c>
      <c r="X238" s="9" t="str">
        <f t="shared" si="52"/>
        <v>Expense</v>
      </c>
      <c r="Y238" s="2" t="s">
        <v>290</v>
      </c>
      <c r="Z238" s="3">
        <f t="shared" si="53"/>
        <v>40890</v>
      </c>
      <c r="AA238" s="67" t="str">
        <f t="shared" si="54"/>
        <v>NO</v>
      </c>
      <c r="AB238" s="2" t="str">
        <f t="shared" si="55"/>
        <v>NO</v>
      </c>
      <c r="AC238" t="str">
        <f>IF(AND(AND(G238&gt;=2007,G238&lt;=2009),OR(S238&lt;&gt;"MTA",S238&lt;&gt;"Fandango"),OR(P238="Food",P238="Shopping",P238="Entertainment")),"Awesome Transaction",IF(AND(G238&lt;=2010,Q238&lt;&gt;"Alcohol"),"Late Transaction",IF(G238=2006,"Early Transaction","CRAP Transaction")))</f>
        <v>CRAP Transaction</v>
      </c>
    </row>
    <row r="239" spans="1:29" x14ac:dyDescent="0.25">
      <c r="A239" s="2">
        <v>238</v>
      </c>
      <c r="B239" s="3" t="str">
        <f>TEXT(C239,"yymmdd") &amp; "-" &amp; UPPER(LEFT(P239,2)) &amp; "-" &amp; UPPER(LEFT(S239,3))</f>
        <v>110609-FO-CIT</v>
      </c>
      <c r="C239" s="3">
        <v>40703</v>
      </c>
      <c r="D239" s="3">
        <f t="shared" si="43"/>
        <v>40717</v>
      </c>
      <c r="E239" s="3">
        <f t="shared" si="44"/>
        <v>40764</v>
      </c>
      <c r="F239" s="3">
        <f t="shared" si="45"/>
        <v>40724</v>
      </c>
      <c r="G239" s="61">
        <f t="shared" si="46"/>
        <v>2011</v>
      </c>
      <c r="H239" s="61">
        <f t="shared" si="47"/>
        <v>6</v>
      </c>
      <c r="I239" s="61" t="str">
        <f>VLOOKUP(H239,'Lookup Values'!$C$2:$D$13,2,FALSE)</f>
        <v>JUN</v>
      </c>
      <c r="J239" s="61">
        <f t="shared" si="48"/>
        <v>9</v>
      </c>
      <c r="K239" s="61">
        <f t="shared" si="49"/>
        <v>5</v>
      </c>
      <c r="L239" s="61" t="str">
        <f>VLOOKUP(K239,'Lookup Values'!$F$2:$G$8,2,FALSE)</f>
        <v>Thursday</v>
      </c>
      <c r="M239" s="3">
        <v>40710</v>
      </c>
      <c r="N239" s="63">
        <f t="shared" si="42"/>
        <v>7</v>
      </c>
      <c r="O239" s="8">
        <v>0.37461828692819144</v>
      </c>
      <c r="P239" t="s">
        <v>18</v>
      </c>
      <c r="Q239" t="s">
        <v>43</v>
      </c>
      <c r="R239" t="str">
        <f t="shared" si="50"/>
        <v>Food: Coffee</v>
      </c>
      <c r="S239" t="s">
        <v>42</v>
      </c>
      <c r="T239" t="s">
        <v>26</v>
      </c>
      <c r="U239" s="1">
        <v>288</v>
      </c>
      <c r="V239" s="1" t="str">
        <f t="shared" si="51"/>
        <v>Food: $288.00</v>
      </c>
      <c r="W239" s="1">
        <f>IF(U239="","",ROUND(U239*'Lookup Values'!$A$2,2))</f>
        <v>25.56</v>
      </c>
      <c r="X239" s="9" t="str">
        <f t="shared" si="52"/>
        <v>Expense</v>
      </c>
      <c r="Y239" s="2" t="s">
        <v>291</v>
      </c>
      <c r="Z239" s="3">
        <f t="shared" si="53"/>
        <v>40703</v>
      </c>
      <c r="AA239" s="67" t="str">
        <f t="shared" si="54"/>
        <v>NO</v>
      </c>
      <c r="AB239" s="2" t="str">
        <f t="shared" si="55"/>
        <v>NO</v>
      </c>
      <c r="AC239" t="str">
        <f>IF(AND(AND(G239&gt;=2007,G239&lt;=2009),OR(S239&lt;&gt;"MTA",S239&lt;&gt;"Fandango"),OR(P239="Food",P239="Shopping",P239="Entertainment")),"Awesome Transaction",IF(AND(G239&lt;=2010,Q239&lt;&gt;"Alcohol"),"Late Transaction",IF(G239=2006,"Early Transaction","CRAP Transaction")))</f>
        <v>CRAP Transaction</v>
      </c>
    </row>
    <row r="240" spans="1:29" x14ac:dyDescent="0.25">
      <c r="A240" s="2">
        <v>239</v>
      </c>
      <c r="B240" s="3" t="str">
        <f>TEXT(C240,"yymmdd") &amp; "-" &amp; UPPER(LEFT(P240,2)) &amp; "-" &amp; UPPER(LEFT(S240,3))</f>
        <v>070727-IN-LEG</v>
      </c>
      <c r="C240" s="3">
        <v>39290</v>
      </c>
      <c r="D240" s="3">
        <f t="shared" si="43"/>
        <v>39304</v>
      </c>
      <c r="E240" s="3">
        <f t="shared" si="44"/>
        <v>39352</v>
      </c>
      <c r="F240" s="3">
        <f t="shared" si="45"/>
        <v>39294</v>
      </c>
      <c r="G240" s="61">
        <f t="shared" si="46"/>
        <v>2007</v>
      </c>
      <c r="H240" s="61">
        <f t="shared" si="47"/>
        <v>7</v>
      </c>
      <c r="I240" s="61" t="str">
        <f>VLOOKUP(H240,'Lookup Values'!$C$2:$D$13,2,FALSE)</f>
        <v>JUL</v>
      </c>
      <c r="J240" s="61">
        <f t="shared" si="48"/>
        <v>27</v>
      </c>
      <c r="K240" s="61">
        <f t="shared" si="49"/>
        <v>6</v>
      </c>
      <c r="L240" s="61" t="str">
        <f>VLOOKUP(K240,'Lookup Values'!$F$2:$G$8,2,FALSE)</f>
        <v>Friday</v>
      </c>
      <c r="M240" s="3">
        <v>39291</v>
      </c>
      <c r="N240" s="63">
        <f t="shared" si="42"/>
        <v>1</v>
      </c>
      <c r="O240" s="8">
        <v>0.14790288827015596</v>
      </c>
      <c r="P240" t="s">
        <v>61</v>
      </c>
      <c r="Q240" t="s">
        <v>63</v>
      </c>
      <c r="R240" t="str">
        <f t="shared" si="50"/>
        <v>Income: Freelance Project</v>
      </c>
      <c r="S240" t="s">
        <v>66</v>
      </c>
      <c r="T240" t="s">
        <v>26</v>
      </c>
      <c r="U240" s="1">
        <v>395</v>
      </c>
      <c r="V240" s="1" t="str">
        <f t="shared" si="51"/>
        <v>Income: $395.00</v>
      </c>
      <c r="W240" s="1">
        <f>IF(U240="","",ROUND(U240*'Lookup Values'!$A$2,2))</f>
        <v>35.06</v>
      </c>
      <c r="X240" s="9" t="str">
        <f t="shared" si="52"/>
        <v>Income</v>
      </c>
      <c r="Y240" s="2" t="s">
        <v>292</v>
      </c>
      <c r="Z240" s="3">
        <f t="shared" si="53"/>
        <v>39290</v>
      </c>
      <c r="AA240" s="67" t="str">
        <f t="shared" si="54"/>
        <v>NO</v>
      </c>
      <c r="AB240" s="2" t="str">
        <f t="shared" si="55"/>
        <v>NO</v>
      </c>
      <c r="AC240" t="str">
        <f>IF(AND(AND(G240&gt;=2007,G240&lt;=2009),OR(S240&lt;&gt;"MTA",S240&lt;&gt;"Fandango"),OR(P240="Food",P240="Shopping",P240="Entertainment")),"Awesome Transaction",IF(AND(G240&lt;=2010,Q240&lt;&gt;"Alcohol"),"Late Transaction",IF(G240=2006,"Early Transaction","CRAP Transaction")))</f>
        <v>Late Transaction</v>
      </c>
    </row>
    <row r="241" spans="1:29" x14ac:dyDescent="0.25">
      <c r="A241" s="2">
        <v>240</v>
      </c>
      <c r="B241" s="3" t="str">
        <f>TEXT(C241,"yymmdd") &amp; "-" &amp; UPPER(LEFT(P241,2)) &amp; "-" &amp; UPPER(LEFT(S241,3))</f>
        <v>071104-FO-CIT</v>
      </c>
      <c r="C241" s="3">
        <v>39390</v>
      </c>
      <c r="D241" s="3">
        <f t="shared" si="43"/>
        <v>39402</v>
      </c>
      <c r="E241" s="3">
        <f t="shared" si="44"/>
        <v>39451</v>
      </c>
      <c r="F241" s="3">
        <f t="shared" si="45"/>
        <v>39416</v>
      </c>
      <c r="G241" s="61">
        <f t="shared" si="46"/>
        <v>2007</v>
      </c>
      <c r="H241" s="61">
        <f t="shared" si="47"/>
        <v>11</v>
      </c>
      <c r="I241" s="61" t="str">
        <f>VLOOKUP(H241,'Lookup Values'!$C$2:$D$13,2,FALSE)</f>
        <v>NOV</v>
      </c>
      <c r="J241" s="61">
        <f t="shared" si="48"/>
        <v>4</v>
      </c>
      <c r="K241" s="61">
        <f t="shared" si="49"/>
        <v>1</v>
      </c>
      <c r="L241" s="61" t="str">
        <f>VLOOKUP(K241,'Lookup Values'!$F$2:$G$8,2,FALSE)</f>
        <v>Sunday</v>
      </c>
      <c r="M241" s="3">
        <v>39397</v>
      </c>
      <c r="N241" s="63">
        <f t="shared" si="42"/>
        <v>7</v>
      </c>
      <c r="O241" s="8">
        <v>0.1865331781116385</v>
      </c>
      <c r="P241" t="s">
        <v>18</v>
      </c>
      <c r="Q241" t="s">
        <v>43</v>
      </c>
      <c r="R241" t="str">
        <f t="shared" si="50"/>
        <v>Food: Coffee</v>
      </c>
      <c r="S241" t="s">
        <v>42</v>
      </c>
      <c r="T241" t="s">
        <v>29</v>
      </c>
      <c r="U241" s="1">
        <v>461</v>
      </c>
      <c r="V241" s="1" t="str">
        <f t="shared" si="51"/>
        <v>Food: $461.00</v>
      </c>
      <c r="W241" s="1">
        <f>IF(U241="","",ROUND(U241*'Lookup Values'!$A$2,2))</f>
        <v>40.909999999999997</v>
      </c>
      <c r="X241" s="9" t="str">
        <f t="shared" si="52"/>
        <v>Expense</v>
      </c>
      <c r="Y241" s="2" t="s">
        <v>293</v>
      </c>
      <c r="Z241" s="3">
        <f t="shared" si="53"/>
        <v>39390</v>
      </c>
      <c r="AA241" s="67" t="str">
        <f t="shared" si="54"/>
        <v>NO</v>
      </c>
      <c r="AB241" s="2" t="str">
        <f t="shared" si="55"/>
        <v>NO</v>
      </c>
      <c r="AC241" t="str">
        <f>IF(AND(AND(G241&gt;=2007,G241&lt;=2009),OR(S241&lt;&gt;"MTA",S241&lt;&gt;"Fandango"),OR(P241="Food",P241="Shopping",P241="Entertainment")),"Awesome Transaction",IF(AND(G241&lt;=2010,Q241&lt;&gt;"Alcohol"),"Late Transaction",IF(G241=2006,"Early Transaction","CRAP Transaction")))</f>
        <v>Awesome Transaction</v>
      </c>
    </row>
    <row r="242" spans="1:29" x14ac:dyDescent="0.25">
      <c r="A242" s="2">
        <v>241</v>
      </c>
      <c r="B242" s="3" t="str">
        <f>TEXT(C242,"yymmdd") &amp; "-" &amp; UPPER(LEFT(P242,2)) &amp; "-" &amp; UPPER(LEFT(S242,3))</f>
        <v>070722-BI-CON</v>
      </c>
      <c r="C242" s="3">
        <v>39285</v>
      </c>
      <c r="D242" s="3">
        <f t="shared" si="43"/>
        <v>39297</v>
      </c>
      <c r="E242" s="3">
        <f t="shared" si="44"/>
        <v>39347</v>
      </c>
      <c r="F242" s="3">
        <f t="shared" si="45"/>
        <v>39294</v>
      </c>
      <c r="G242" s="61">
        <f t="shared" si="46"/>
        <v>2007</v>
      </c>
      <c r="H242" s="61">
        <f t="shared" si="47"/>
        <v>7</v>
      </c>
      <c r="I242" s="61" t="str">
        <f>VLOOKUP(H242,'Lookup Values'!$C$2:$D$13,2,FALSE)</f>
        <v>JUL</v>
      </c>
      <c r="J242" s="61">
        <f t="shared" si="48"/>
        <v>22</v>
      </c>
      <c r="K242" s="61">
        <f t="shared" si="49"/>
        <v>1</v>
      </c>
      <c r="L242" s="61" t="str">
        <f>VLOOKUP(K242,'Lookup Values'!$F$2:$G$8,2,FALSE)</f>
        <v>Sunday</v>
      </c>
      <c r="M242" s="3">
        <v>39295</v>
      </c>
      <c r="N242" s="63">
        <f t="shared" si="42"/>
        <v>10</v>
      </c>
      <c r="O242" s="8">
        <v>0.54590691817322368</v>
      </c>
      <c r="P242" t="s">
        <v>48</v>
      </c>
      <c r="Q242" t="s">
        <v>49</v>
      </c>
      <c r="R242" t="str">
        <f t="shared" si="50"/>
        <v>Bills: Utilities</v>
      </c>
      <c r="S242" t="s">
        <v>47</v>
      </c>
      <c r="T242" t="s">
        <v>26</v>
      </c>
      <c r="U242" s="1">
        <v>404</v>
      </c>
      <c r="V242" s="1" t="str">
        <f t="shared" si="51"/>
        <v>Bills: $404.00</v>
      </c>
      <c r="W242" s="1">
        <f>IF(U242="","",ROUND(U242*'Lookup Values'!$A$2,2))</f>
        <v>35.86</v>
      </c>
      <c r="X242" s="9" t="str">
        <f t="shared" si="52"/>
        <v>Expense</v>
      </c>
      <c r="Y242" s="2" t="s">
        <v>294</v>
      </c>
      <c r="Z242" s="3">
        <f t="shared" si="53"/>
        <v>39285</v>
      </c>
      <c r="AA242" s="67" t="str">
        <f t="shared" si="54"/>
        <v>NO</v>
      </c>
      <c r="AB242" s="2" t="str">
        <f t="shared" si="55"/>
        <v>NO</v>
      </c>
      <c r="AC242" t="str">
        <f>IF(AND(AND(G242&gt;=2007,G242&lt;=2009),OR(S242&lt;&gt;"MTA",S242&lt;&gt;"Fandango"),OR(P242="Food",P242="Shopping",P242="Entertainment")),"Awesome Transaction",IF(AND(G242&lt;=2010,Q242&lt;&gt;"Alcohol"),"Late Transaction",IF(G242=2006,"Early Transaction","CRAP Transaction")))</f>
        <v>Late Transaction</v>
      </c>
    </row>
    <row r="243" spans="1:29" x14ac:dyDescent="0.25">
      <c r="A243" s="2">
        <v>242</v>
      </c>
      <c r="B243" s="3" t="str">
        <f>TEXT(C243,"yymmdd") &amp; "-" &amp; UPPER(LEFT(P243,2)) &amp; "-" &amp; UPPER(LEFT(S243,3))</f>
        <v>101108-ED-ANT</v>
      </c>
      <c r="C243" s="3">
        <v>40490</v>
      </c>
      <c r="D243" s="3">
        <f t="shared" si="43"/>
        <v>40504</v>
      </c>
      <c r="E243" s="3">
        <f t="shared" si="44"/>
        <v>40551</v>
      </c>
      <c r="F243" s="3">
        <f t="shared" si="45"/>
        <v>40512</v>
      </c>
      <c r="G243" s="61">
        <f t="shared" si="46"/>
        <v>2010</v>
      </c>
      <c r="H243" s="61">
        <f t="shared" si="47"/>
        <v>11</v>
      </c>
      <c r="I243" s="61" t="str">
        <f>VLOOKUP(H243,'Lookup Values'!$C$2:$D$13,2,FALSE)</f>
        <v>NOV</v>
      </c>
      <c r="J243" s="61">
        <f t="shared" si="48"/>
        <v>8</v>
      </c>
      <c r="K243" s="61">
        <f t="shared" si="49"/>
        <v>2</v>
      </c>
      <c r="L243" s="61" t="str">
        <f>VLOOKUP(K243,'Lookup Values'!$F$2:$G$8,2,FALSE)</f>
        <v>Monday</v>
      </c>
      <c r="M243" s="3">
        <v>40499</v>
      </c>
      <c r="N243" s="63">
        <f t="shared" si="42"/>
        <v>9</v>
      </c>
      <c r="O243" s="8">
        <v>0.86125789311968382</v>
      </c>
      <c r="P243" t="s">
        <v>24</v>
      </c>
      <c r="Q243" t="s">
        <v>25</v>
      </c>
      <c r="R243" t="str">
        <f t="shared" si="50"/>
        <v>Education: Tango Lessons</v>
      </c>
      <c r="S243" t="s">
        <v>23</v>
      </c>
      <c r="T243" t="s">
        <v>16</v>
      </c>
      <c r="U243" s="1">
        <v>406</v>
      </c>
      <c r="V243" s="1" t="str">
        <f t="shared" si="51"/>
        <v>Education: $406.00</v>
      </c>
      <c r="W243" s="1">
        <f>IF(U243="","",ROUND(U243*'Lookup Values'!$A$2,2))</f>
        <v>36.03</v>
      </c>
      <c r="X243" s="9" t="str">
        <f t="shared" si="52"/>
        <v>Expense</v>
      </c>
      <c r="Y243" s="2" t="s">
        <v>295</v>
      </c>
      <c r="Z243" s="3">
        <f t="shared" si="53"/>
        <v>40490</v>
      </c>
      <c r="AA243" s="67" t="str">
        <f t="shared" si="54"/>
        <v>NO</v>
      </c>
      <c r="AB243" s="2" t="str">
        <f t="shared" si="55"/>
        <v>NO</v>
      </c>
      <c r="AC243" t="str">
        <f>IF(AND(AND(G243&gt;=2007,G243&lt;=2009),OR(S243&lt;&gt;"MTA",S243&lt;&gt;"Fandango"),OR(P243="Food",P243="Shopping",P243="Entertainment")),"Awesome Transaction",IF(AND(G243&lt;=2010,Q243&lt;&gt;"Alcohol"),"Late Transaction",IF(G243=2006,"Early Transaction","CRAP Transaction")))</f>
        <v>Late Transaction</v>
      </c>
    </row>
    <row r="244" spans="1:29" x14ac:dyDescent="0.25">
      <c r="A244" s="2">
        <v>243</v>
      </c>
      <c r="B244" s="3" t="str">
        <f>TEXT(C244,"yymmdd") &amp; "-" &amp; UPPER(LEFT(P244,2)) &amp; "-" &amp; UPPER(LEFT(S244,3))</f>
        <v>090307-EN-FAN</v>
      </c>
      <c r="C244" s="3">
        <v>39879</v>
      </c>
      <c r="D244" s="3">
        <f t="shared" si="43"/>
        <v>39892</v>
      </c>
      <c r="E244" s="3">
        <f t="shared" si="44"/>
        <v>39940</v>
      </c>
      <c r="F244" s="3">
        <f t="shared" si="45"/>
        <v>39903</v>
      </c>
      <c r="G244" s="61">
        <f t="shared" si="46"/>
        <v>2009</v>
      </c>
      <c r="H244" s="61">
        <f t="shared" si="47"/>
        <v>3</v>
      </c>
      <c r="I244" s="61" t="str">
        <f>VLOOKUP(H244,'Lookup Values'!$C$2:$D$13,2,FALSE)</f>
        <v>MAR</v>
      </c>
      <c r="J244" s="61">
        <f t="shared" si="48"/>
        <v>7</v>
      </c>
      <c r="K244" s="61">
        <f t="shared" si="49"/>
        <v>7</v>
      </c>
      <c r="L244" s="61" t="str">
        <f>VLOOKUP(K244,'Lookup Values'!$F$2:$G$8,2,FALSE)</f>
        <v>Saturday</v>
      </c>
      <c r="M244" s="3">
        <v>39885</v>
      </c>
      <c r="N244" s="63">
        <f t="shared" si="42"/>
        <v>6</v>
      </c>
      <c r="O244" s="8">
        <v>0.15955109191320072</v>
      </c>
      <c r="P244" t="s">
        <v>14</v>
      </c>
      <c r="Q244" t="s">
        <v>28</v>
      </c>
      <c r="R244" t="str">
        <f t="shared" si="50"/>
        <v>Entertainment: Movies</v>
      </c>
      <c r="S244" t="s">
        <v>27</v>
      </c>
      <c r="T244" t="s">
        <v>16</v>
      </c>
      <c r="U244" s="1">
        <v>180</v>
      </c>
      <c r="V244" s="1" t="str">
        <f t="shared" si="51"/>
        <v>Entertainment: $180.00</v>
      </c>
      <c r="W244" s="1">
        <f>IF(U244="","",ROUND(U244*'Lookup Values'!$A$2,2))</f>
        <v>15.98</v>
      </c>
      <c r="X244" s="9" t="str">
        <f t="shared" si="52"/>
        <v>Expense</v>
      </c>
      <c r="Y244" s="2" t="s">
        <v>296</v>
      </c>
      <c r="Z244" s="3">
        <f t="shared" si="53"/>
        <v>39879</v>
      </c>
      <c r="AA244" s="67" t="str">
        <f t="shared" si="54"/>
        <v>NO</v>
      </c>
      <c r="AB244" s="2" t="str">
        <f t="shared" si="55"/>
        <v>NO</v>
      </c>
      <c r="AC244" t="str">
        <f>IF(AND(AND(G244&gt;=2007,G244&lt;=2009),OR(S244&lt;&gt;"MTA",S244&lt;&gt;"Fandango"),OR(P244="Food",P244="Shopping",P244="Entertainment")),"Awesome Transaction",IF(AND(G244&lt;=2010,Q244&lt;&gt;"Alcohol"),"Late Transaction",IF(G244=2006,"Early Transaction","CRAP Transaction")))</f>
        <v>Awesome Transaction</v>
      </c>
    </row>
    <row r="245" spans="1:29" x14ac:dyDescent="0.25">
      <c r="A245" s="2">
        <v>244</v>
      </c>
      <c r="B245" s="3" t="str">
        <f>TEXT(C245,"yymmdd") &amp; "-" &amp; UPPER(LEFT(P245,2)) &amp; "-" &amp; UPPER(LEFT(S245,3))</f>
        <v>090208-EN-FAN</v>
      </c>
      <c r="C245" s="3">
        <v>39852</v>
      </c>
      <c r="D245" s="3">
        <f t="shared" si="43"/>
        <v>39864</v>
      </c>
      <c r="E245" s="3">
        <f t="shared" si="44"/>
        <v>39911</v>
      </c>
      <c r="F245" s="3">
        <f t="shared" si="45"/>
        <v>39872</v>
      </c>
      <c r="G245" s="61">
        <f t="shared" si="46"/>
        <v>2009</v>
      </c>
      <c r="H245" s="61">
        <f t="shared" si="47"/>
        <v>2</v>
      </c>
      <c r="I245" s="61" t="str">
        <f>VLOOKUP(H245,'Lookup Values'!$C$2:$D$13,2,FALSE)</f>
        <v>FEB</v>
      </c>
      <c r="J245" s="61">
        <f t="shared" si="48"/>
        <v>8</v>
      </c>
      <c r="K245" s="61">
        <f t="shared" si="49"/>
        <v>1</v>
      </c>
      <c r="L245" s="61" t="str">
        <f>VLOOKUP(K245,'Lookup Values'!$F$2:$G$8,2,FALSE)</f>
        <v>Sunday</v>
      </c>
      <c r="M245" s="3">
        <v>39857</v>
      </c>
      <c r="N245" s="63">
        <f t="shared" si="42"/>
        <v>5</v>
      </c>
      <c r="O245" s="8">
        <v>0.2900046303689674</v>
      </c>
      <c r="P245" t="s">
        <v>14</v>
      </c>
      <c r="Q245" t="s">
        <v>28</v>
      </c>
      <c r="R245" t="str">
        <f t="shared" si="50"/>
        <v>Entertainment: Movies</v>
      </c>
      <c r="S245" t="s">
        <v>27</v>
      </c>
      <c r="T245" t="s">
        <v>26</v>
      </c>
      <c r="U245" s="1">
        <v>230</v>
      </c>
      <c r="V245" s="1" t="str">
        <f t="shared" si="51"/>
        <v>Entertainment: $230.00</v>
      </c>
      <c r="W245" s="1">
        <f>IF(U245="","",ROUND(U245*'Lookup Values'!$A$2,2))</f>
        <v>20.41</v>
      </c>
      <c r="X245" s="9" t="str">
        <f t="shared" si="52"/>
        <v>Expense</v>
      </c>
      <c r="Y245" s="2" t="s">
        <v>297</v>
      </c>
      <c r="Z245" s="3">
        <f t="shared" si="53"/>
        <v>39852</v>
      </c>
      <c r="AA245" s="67" t="str">
        <f t="shared" si="54"/>
        <v>NO</v>
      </c>
      <c r="AB245" s="2" t="str">
        <f t="shared" si="55"/>
        <v>NO</v>
      </c>
      <c r="AC245" t="str">
        <f>IF(AND(AND(G245&gt;=2007,G245&lt;=2009),OR(S245&lt;&gt;"MTA",S245&lt;&gt;"Fandango"),OR(P245="Food",P245="Shopping",P245="Entertainment")),"Awesome Transaction",IF(AND(G245&lt;=2010,Q245&lt;&gt;"Alcohol"),"Late Transaction",IF(G245=2006,"Early Transaction","CRAP Transaction")))</f>
        <v>Awesome Transaction</v>
      </c>
    </row>
    <row r="246" spans="1:29" x14ac:dyDescent="0.25">
      <c r="A246" s="2">
        <v>245</v>
      </c>
      <c r="B246" s="3" t="str">
        <f>TEXT(C246,"yymmdd") &amp; "-" &amp; UPPER(LEFT(P246,2)) &amp; "-" &amp; UPPER(LEFT(S246,3))</f>
        <v>070202-EN-MOE</v>
      </c>
      <c r="C246" s="3">
        <v>39115</v>
      </c>
      <c r="D246" s="3">
        <f t="shared" si="43"/>
        <v>39129</v>
      </c>
      <c r="E246" s="3">
        <f t="shared" si="44"/>
        <v>39174</v>
      </c>
      <c r="F246" s="3">
        <f t="shared" si="45"/>
        <v>39141</v>
      </c>
      <c r="G246" s="61">
        <f t="shared" si="46"/>
        <v>2007</v>
      </c>
      <c r="H246" s="61">
        <f t="shared" si="47"/>
        <v>2</v>
      </c>
      <c r="I246" s="61" t="str">
        <f>VLOOKUP(H246,'Lookup Values'!$C$2:$D$13,2,FALSE)</f>
        <v>FEB</v>
      </c>
      <c r="J246" s="61">
        <f t="shared" si="48"/>
        <v>2</v>
      </c>
      <c r="K246" s="61">
        <f t="shared" si="49"/>
        <v>6</v>
      </c>
      <c r="L246" s="61" t="str">
        <f>VLOOKUP(K246,'Lookup Values'!$F$2:$G$8,2,FALSE)</f>
        <v>Friday</v>
      </c>
      <c r="M246" s="3">
        <v>39119</v>
      </c>
      <c r="N246" s="63">
        <f t="shared" si="42"/>
        <v>4</v>
      </c>
      <c r="O246" s="8">
        <v>0.54948482522816378</v>
      </c>
      <c r="P246" t="s">
        <v>14</v>
      </c>
      <c r="Q246" t="s">
        <v>15</v>
      </c>
      <c r="R246" t="str">
        <f t="shared" si="50"/>
        <v>Entertainment: Alcohol</v>
      </c>
      <c r="S246" t="s">
        <v>13</v>
      </c>
      <c r="T246" t="s">
        <v>26</v>
      </c>
      <c r="U246" s="1">
        <v>138</v>
      </c>
      <c r="V246" s="1" t="str">
        <f t="shared" si="51"/>
        <v>Entertainment: $138.00</v>
      </c>
      <c r="W246" s="1">
        <f>IF(U246="","",ROUND(U246*'Lookup Values'!$A$2,2))</f>
        <v>12.25</v>
      </c>
      <c r="X246" s="9" t="str">
        <f t="shared" si="52"/>
        <v>Expense</v>
      </c>
      <c r="Y246" s="2" t="s">
        <v>298</v>
      </c>
      <c r="Z246" s="3">
        <f t="shared" si="53"/>
        <v>39115</v>
      </c>
      <c r="AA246" s="67" t="str">
        <f t="shared" si="54"/>
        <v>NO</v>
      </c>
      <c r="AB246" s="2" t="str">
        <f t="shared" si="55"/>
        <v>NO</v>
      </c>
      <c r="AC246" t="str">
        <f>IF(AND(AND(G246&gt;=2007,G246&lt;=2009),OR(S246&lt;&gt;"MTA",S246&lt;&gt;"Fandango"),OR(P246="Food",P246="Shopping",P246="Entertainment")),"Awesome Transaction",IF(AND(G246&lt;=2010,Q246&lt;&gt;"Alcohol"),"Late Transaction",IF(G246=2006,"Early Transaction","CRAP Transaction")))</f>
        <v>Awesome Transaction</v>
      </c>
    </row>
    <row r="247" spans="1:29" x14ac:dyDescent="0.25">
      <c r="A247" s="2">
        <v>246</v>
      </c>
      <c r="B247" s="3" t="str">
        <f>TEXT(C247,"yymmdd") &amp; "-" &amp; UPPER(LEFT(P247,2)) &amp; "-" &amp; UPPER(LEFT(S247,3))</f>
        <v>120725-ED-SKI</v>
      </c>
      <c r="C247" s="3">
        <v>41115</v>
      </c>
      <c r="D247" s="3">
        <f t="shared" si="43"/>
        <v>41129</v>
      </c>
      <c r="E247" s="3">
        <f t="shared" si="44"/>
        <v>41177</v>
      </c>
      <c r="F247" s="3">
        <f t="shared" si="45"/>
        <v>41121</v>
      </c>
      <c r="G247" s="61">
        <f t="shared" si="46"/>
        <v>2012</v>
      </c>
      <c r="H247" s="61">
        <f t="shared" si="47"/>
        <v>7</v>
      </c>
      <c r="I247" s="61" t="str">
        <f>VLOOKUP(H247,'Lookup Values'!$C$2:$D$13,2,FALSE)</f>
        <v>JUL</v>
      </c>
      <c r="J247" s="61">
        <f t="shared" si="48"/>
        <v>25</v>
      </c>
      <c r="K247" s="61">
        <f t="shared" si="49"/>
        <v>4</v>
      </c>
      <c r="L247" s="61" t="str">
        <f>VLOOKUP(K247,'Lookup Values'!$F$2:$G$8,2,FALSE)</f>
        <v>Wednesday</v>
      </c>
      <c r="M247" s="3">
        <v>41119</v>
      </c>
      <c r="N247" s="63">
        <f t="shared" si="42"/>
        <v>4</v>
      </c>
      <c r="O247" s="8">
        <v>6.8342771694934967E-2</v>
      </c>
      <c r="P247" t="s">
        <v>24</v>
      </c>
      <c r="Q247" t="s">
        <v>36</v>
      </c>
      <c r="R247" t="str">
        <f t="shared" si="50"/>
        <v>Education: Professional Development</v>
      </c>
      <c r="S247" t="s">
        <v>35</v>
      </c>
      <c r="T247" t="s">
        <v>16</v>
      </c>
      <c r="U247" s="1">
        <v>260</v>
      </c>
      <c r="V247" s="1" t="str">
        <f t="shared" si="51"/>
        <v>Education: $260.00</v>
      </c>
      <c r="W247" s="1">
        <f>IF(U247="","",ROUND(U247*'Lookup Values'!$A$2,2))</f>
        <v>23.08</v>
      </c>
      <c r="X247" s="9" t="str">
        <f t="shared" si="52"/>
        <v>Expense</v>
      </c>
      <c r="Y247" s="2" t="s">
        <v>106</v>
      </c>
      <c r="Z247" s="3">
        <f t="shared" si="53"/>
        <v>41115</v>
      </c>
      <c r="AA247" s="67" t="str">
        <f t="shared" si="54"/>
        <v>YES</v>
      </c>
      <c r="AB247" s="2" t="str">
        <f t="shared" si="55"/>
        <v>NO</v>
      </c>
      <c r="AC247" t="str">
        <f>IF(AND(AND(G247&gt;=2007,G247&lt;=2009),OR(S247&lt;&gt;"MTA",S247&lt;&gt;"Fandango"),OR(P247="Food",P247="Shopping",P247="Entertainment")),"Awesome Transaction",IF(AND(G247&lt;=2010,Q247&lt;&gt;"Alcohol"),"Late Transaction",IF(G247=2006,"Early Transaction","CRAP Transaction")))</f>
        <v>CRAP Transaction</v>
      </c>
    </row>
    <row r="248" spans="1:29" x14ac:dyDescent="0.25">
      <c r="A248" s="2">
        <v>247</v>
      </c>
      <c r="B248" s="3" t="str">
        <f>TEXT(C248,"yymmdd") &amp; "-" &amp; UPPER(LEFT(P248,2)) &amp; "-" &amp; UPPER(LEFT(S248,3))</f>
        <v>100226-EN-FAN</v>
      </c>
      <c r="C248" s="3">
        <v>40235</v>
      </c>
      <c r="D248" s="3">
        <f t="shared" si="43"/>
        <v>40249</v>
      </c>
      <c r="E248" s="3">
        <f t="shared" si="44"/>
        <v>40294</v>
      </c>
      <c r="F248" s="3">
        <f t="shared" si="45"/>
        <v>40237</v>
      </c>
      <c r="G248" s="61">
        <f t="shared" si="46"/>
        <v>2010</v>
      </c>
      <c r="H248" s="61">
        <f t="shared" si="47"/>
        <v>2</v>
      </c>
      <c r="I248" s="61" t="str">
        <f>VLOOKUP(H248,'Lookup Values'!$C$2:$D$13,2,FALSE)</f>
        <v>FEB</v>
      </c>
      <c r="J248" s="61">
        <f t="shared" si="48"/>
        <v>26</v>
      </c>
      <c r="K248" s="61">
        <f t="shared" si="49"/>
        <v>6</v>
      </c>
      <c r="L248" s="61" t="str">
        <f>VLOOKUP(K248,'Lookup Values'!$F$2:$G$8,2,FALSE)</f>
        <v>Friday</v>
      </c>
      <c r="M248" s="3">
        <v>40237</v>
      </c>
      <c r="N248" s="63">
        <f t="shared" si="42"/>
        <v>2</v>
      </c>
      <c r="O248" s="8">
        <v>0.10897373529596033</v>
      </c>
      <c r="P248" t="s">
        <v>14</v>
      </c>
      <c r="Q248" t="s">
        <v>28</v>
      </c>
      <c r="R248" t="str">
        <f t="shared" si="50"/>
        <v>Entertainment: Movies</v>
      </c>
      <c r="S248" t="s">
        <v>27</v>
      </c>
      <c r="T248" t="s">
        <v>16</v>
      </c>
      <c r="U248" s="1">
        <v>286</v>
      </c>
      <c r="V248" s="1" t="str">
        <f t="shared" si="51"/>
        <v>Entertainment: $286.00</v>
      </c>
      <c r="W248" s="1">
        <f>IF(U248="","",ROUND(U248*'Lookup Values'!$A$2,2))</f>
        <v>25.38</v>
      </c>
      <c r="X248" s="9" t="str">
        <f t="shared" si="52"/>
        <v>Expense</v>
      </c>
      <c r="Y248" s="2" t="s">
        <v>299</v>
      </c>
      <c r="Z248" s="3">
        <f t="shared" si="53"/>
        <v>40235</v>
      </c>
      <c r="AA248" s="67" t="str">
        <f t="shared" si="54"/>
        <v>NO</v>
      </c>
      <c r="AB248" s="2" t="str">
        <f t="shared" si="55"/>
        <v>NO</v>
      </c>
      <c r="AC248" t="str">
        <f>IF(AND(AND(G248&gt;=2007,G248&lt;=2009),OR(S248&lt;&gt;"MTA",S248&lt;&gt;"Fandango"),OR(P248="Food",P248="Shopping",P248="Entertainment")),"Awesome Transaction",IF(AND(G248&lt;=2010,Q248&lt;&gt;"Alcohol"),"Late Transaction",IF(G248=2006,"Early Transaction","CRAP Transaction")))</f>
        <v>Late Transaction</v>
      </c>
    </row>
    <row r="249" spans="1:29" x14ac:dyDescent="0.25">
      <c r="A249" s="2">
        <v>248</v>
      </c>
      <c r="B249" s="3" t="str">
        <f>TEXT(C249,"yymmdd") &amp; "-" &amp; UPPER(LEFT(P249,2)) &amp; "-" &amp; UPPER(LEFT(S249,3))</f>
        <v>080713-IN-EZE</v>
      </c>
      <c r="C249" s="3">
        <v>39642</v>
      </c>
      <c r="D249" s="3">
        <f t="shared" si="43"/>
        <v>39654</v>
      </c>
      <c r="E249" s="3">
        <f t="shared" si="44"/>
        <v>39704</v>
      </c>
      <c r="F249" s="3">
        <f t="shared" si="45"/>
        <v>39660</v>
      </c>
      <c r="G249" s="61">
        <f t="shared" si="46"/>
        <v>2008</v>
      </c>
      <c r="H249" s="61">
        <f t="shared" si="47"/>
        <v>7</v>
      </c>
      <c r="I249" s="61" t="str">
        <f>VLOOKUP(H249,'Lookup Values'!$C$2:$D$13,2,FALSE)</f>
        <v>JUL</v>
      </c>
      <c r="J249" s="61">
        <f t="shared" si="48"/>
        <v>13</v>
      </c>
      <c r="K249" s="61">
        <f t="shared" si="49"/>
        <v>1</v>
      </c>
      <c r="L249" s="61" t="str">
        <f>VLOOKUP(K249,'Lookup Values'!$F$2:$G$8,2,FALSE)</f>
        <v>Sunday</v>
      </c>
      <c r="M249" s="3">
        <v>39645</v>
      </c>
      <c r="N249" s="63">
        <f t="shared" si="42"/>
        <v>3</v>
      </c>
      <c r="O249" s="8">
        <v>0.40858443388985355</v>
      </c>
      <c r="P249" t="s">
        <v>61</v>
      </c>
      <c r="Q249" t="s">
        <v>62</v>
      </c>
      <c r="R249" t="str">
        <f t="shared" si="50"/>
        <v>Income: Salary</v>
      </c>
      <c r="S249" t="s">
        <v>65</v>
      </c>
      <c r="T249" t="s">
        <v>26</v>
      </c>
      <c r="U249" s="1">
        <v>323</v>
      </c>
      <c r="V249" s="1" t="str">
        <f t="shared" si="51"/>
        <v>Income: $323.00</v>
      </c>
      <c r="W249" s="1">
        <f>IF(U249="","",ROUND(U249*'Lookup Values'!$A$2,2))</f>
        <v>28.67</v>
      </c>
      <c r="X249" s="9" t="str">
        <f t="shared" si="52"/>
        <v>Income</v>
      </c>
      <c r="Y249" s="2" t="s">
        <v>300</v>
      </c>
      <c r="Z249" s="3">
        <f t="shared" si="53"/>
        <v>39642</v>
      </c>
      <c r="AA249" s="67" t="str">
        <f t="shared" si="54"/>
        <v>NO</v>
      </c>
      <c r="AB249" s="2" t="str">
        <f t="shared" si="55"/>
        <v>NO</v>
      </c>
      <c r="AC249" t="str">
        <f>IF(AND(AND(G249&gt;=2007,G249&lt;=2009),OR(S249&lt;&gt;"MTA",S249&lt;&gt;"Fandango"),OR(P249="Food",P249="Shopping",P249="Entertainment")),"Awesome Transaction",IF(AND(G249&lt;=2010,Q249&lt;&gt;"Alcohol"),"Late Transaction",IF(G249=2006,"Early Transaction","CRAP Transaction")))</f>
        <v>Late Transaction</v>
      </c>
    </row>
    <row r="250" spans="1:29" x14ac:dyDescent="0.25">
      <c r="A250" s="2">
        <v>249</v>
      </c>
      <c r="B250" s="3" t="str">
        <f>TEXT(C250,"yymmdd") &amp; "-" &amp; UPPER(LEFT(P250,2)) &amp; "-" &amp; UPPER(LEFT(S250,3))</f>
        <v>110903-HE-FRE</v>
      </c>
      <c r="C250" s="3">
        <v>40789</v>
      </c>
      <c r="D250" s="3">
        <f t="shared" si="43"/>
        <v>40802</v>
      </c>
      <c r="E250" s="3">
        <f t="shared" si="44"/>
        <v>40850</v>
      </c>
      <c r="F250" s="3">
        <f t="shared" si="45"/>
        <v>40816</v>
      </c>
      <c r="G250" s="61">
        <f t="shared" si="46"/>
        <v>2011</v>
      </c>
      <c r="H250" s="61">
        <f t="shared" si="47"/>
        <v>9</v>
      </c>
      <c r="I250" s="61" t="str">
        <f>VLOOKUP(H250,'Lookup Values'!$C$2:$D$13,2,FALSE)</f>
        <v>SEP</v>
      </c>
      <c r="J250" s="61">
        <f t="shared" si="48"/>
        <v>3</v>
      </c>
      <c r="K250" s="61">
        <f t="shared" si="49"/>
        <v>7</v>
      </c>
      <c r="L250" s="61" t="str">
        <f>VLOOKUP(K250,'Lookup Values'!$F$2:$G$8,2,FALSE)</f>
        <v>Saturday</v>
      </c>
      <c r="M250" s="3">
        <v>40795</v>
      </c>
      <c r="N250" s="63">
        <f t="shared" si="42"/>
        <v>6</v>
      </c>
      <c r="O250" s="8">
        <v>0.39625782660984588</v>
      </c>
      <c r="P250" t="s">
        <v>45</v>
      </c>
      <c r="Q250" t="s">
        <v>46</v>
      </c>
      <c r="R250" t="str">
        <f t="shared" si="50"/>
        <v>Health: Insurance Premium</v>
      </c>
      <c r="S250" t="s">
        <v>44</v>
      </c>
      <c r="T250" t="s">
        <v>16</v>
      </c>
      <c r="U250" s="1">
        <v>182</v>
      </c>
      <c r="V250" s="1" t="str">
        <f t="shared" si="51"/>
        <v>Health: $182.00</v>
      </c>
      <c r="W250" s="1">
        <f>IF(U250="","",ROUND(U250*'Lookup Values'!$A$2,2))</f>
        <v>16.149999999999999</v>
      </c>
      <c r="X250" s="9" t="str">
        <f t="shared" si="52"/>
        <v>Expense</v>
      </c>
      <c r="Y250" s="2" t="s">
        <v>301</v>
      </c>
      <c r="Z250" s="3">
        <f t="shared" si="53"/>
        <v>40789</v>
      </c>
      <c r="AA250" s="67" t="str">
        <f t="shared" si="54"/>
        <v>NO</v>
      </c>
      <c r="AB250" s="2" t="str">
        <f t="shared" si="55"/>
        <v>NO</v>
      </c>
      <c r="AC250" t="str">
        <f>IF(AND(AND(G250&gt;=2007,G250&lt;=2009),OR(S250&lt;&gt;"MTA",S250&lt;&gt;"Fandango"),OR(P250="Food",P250="Shopping",P250="Entertainment")),"Awesome Transaction",IF(AND(G250&lt;=2010,Q250&lt;&gt;"Alcohol"),"Late Transaction",IF(G250=2006,"Early Transaction","CRAP Transaction")))</f>
        <v>CRAP Transaction</v>
      </c>
    </row>
    <row r="251" spans="1:29" x14ac:dyDescent="0.25">
      <c r="A251" s="2">
        <v>250</v>
      </c>
      <c r="B251" s="3" t="str">
        <f>TEXT(C251,"yymmdd") &amp; "-" &amp; UPPER(LEFT(P251,2)) &amp; "-" &amp; UPPER(LEFT(S251,3))</f>
        <v>071103-EN-FAN</v>
      </c>
      <c r="C251" s="3">
        <v>39389</v>
      </c>
      <c r="D251" s="3">
        <f t="shared" si="43"/>
        <v>39402</v>
      </c>
      <c r="E251" s="3">
        <f t="shared" si="44"/>
        <v>39450</v>
      </c>
      <c r="F251" s="3">
        <f t="shared" si="45"/>
        <v>39416</v>
      </c>
      <c r="G251" s="61">
        <f t="shared" si="46"/>
        <v>2007</v>
      </c>
      <c r="H251" s="61">
        <f t="shared" si="47"/>
        <v>11</v>
      </c>
      <c r="I251" s="61" t="str">
        <f>VLOOKUP(H251,'Lookup Values'!$C$2:$D$13,2,FALSE)</f>
        <v>NOV</v>
      </c>
      <c r="J251" s="61">
        <f t="shared" si="48"/>
        <v>3</v>
      </c>
      <c r="K251" s="61">
        <f t="shared" si="49"/>
        <v>7</v>
      </c>
      <c r="L251" s="61" t="str">
        <f>VLOOKUP(K251,'Lookup Values'!$F$2:$G$8,2,FALSE)</f>
        <v>Saturday</v>
      </c>
      <c r="M251" s="3">
        <v>39395</v>
      </c>
      <c r="N251" s="63">
        <f t="shared" si="42"/>
        <v>6</v>
      </c>
      <c r="O251" s="8">
        <v>0.78802445008593958</v>
      </c>
      <c r="P251" t="s">
        <v>14</v>
      </c>
      <c r="Q251" t="s">
        <v>28</v>
      </c>
      <c r="R251" t="str">
        <f t="shared" si="50"/>
        <v>Entertainment: Movies</v>
      </c>
      <c r="S251" t="s">
        <v>27</v>
      </c>
      <c r="T251" t="s">
        <v>16</v>
      </c>
      <c r="U251" s="1">
        <v>14</v>
      </c>
      <c r="V251" s="1" t="str">
        <f t="shared" si="51"/>
        <v>Entertainment: $14.00</v>
      </c>
      <c r="W251" s="1">
        <f>IF(U251="","",ROUND(U251*'Lookup Values'!$A$2,2))</f>
        <v>1.24</v>
      </c>
      <c r="X251" s="9" t="str">
        <f t="shared" si="52"/>
        <v>Expense</v>
      </c>
      <c r="Y251" s="2" t="s">
        <v>302</v>
      </c>
      <c r="Z251" s="3">
        <f t="shared" si="53"/>
        <v>39389</v>
      </c>
      <c r="AA251" s="67" t="str">
        <f t="shared" si="54"/>
        <v>NO</v>
      </c>
      <c r="AB251" s="2" t="str">
        <f t="shared" si="55"/>
        <v>NO</v>
      </c>
      <c r="AC251" t="str">
        <f>IF(AND(AND(G251&gt;=2007,G251&lt;=2009),OR(S251&lt;&gt;"MTA",S251&lt;&gt;"Fandango"),OR(P251="Food",P251="Shopping",P251="Entertainment")),"Awesome Transaction",IF(AND(G251&lt;=2010,Q251&lt;&gt;"Alcohol"),"Late Transaction",IF(G251=2006,"Early Transaction","CRAP Transaction")))</f>
        <v>Awesome Transaction</v>
      </c>
    </row>
    <row r="252" spans="1:29" x14ac:dyDescent="0.25">
      <c r="A252" s="2">
        <v>251</v>
      </c>
      <c r="B252" s="3" t="str">
        <f>TEXT(C252,"yymmdd") &amp; "-" &amp; UPPER(LEFT(P252,2)) &amp; "-" &amp; UPPER(LEFT(S252,3))</f>
        <v>090510-BI-CON</v>
      </c>
      <c r="C252" s="3">
        <v>39943</v>
      </c>
      <c r="D252" s="3">
        <f t="shared" si="43"/>
        <v>39955</v>
      </c>
      <c r="E252" s="3">
        <f t="shared" si="44"/>
        <v>40004</v>
      </c>
      <c r="F252" s="3">
        <f t="shared" si="45"/>
        <v>39964</v>
      </c>
      <c r="G252" s="61">
        <f t="shared" si="46"/>
        <v>2009</v>
      </c>
      <c r="H252" s="61">
        <f t="shared" si="47"/>
        <v>5</v>
      </c>
      <c r="I252" s="61" t="str">
        <f>VLOOKUP(H252,'Lookup Values'!$C$2:$D$13,2,FALSE)</f>
        <v>MAY</v>
      </c>
      <c r="J252" s="61">
        <f t="shared" si="48"/>
        <v>10</v>
      </c>
      <c r="K252" s="61">
        <f t="shared" si="49"/>
        <v>1</v>
      </c>
      <c r="L252" s="61" t="str">
        <f>VLOOKUP(K252,'Lookup Values'!$F$2:$G$8,2,FALSE)</f>
        <v>Sunday</v>
      </c>
      <c r="M252" s="3">
        <v>39945</v>
      </c>
      <c r="N252" s="63">
        <f t="shared" si="42"/>
        <v>2</v>
      </c>
      <c r="O252" s="8">
        <v>0.62260302696533587</v>
      </c>
      <c r="P252" t="s">
        <v>48</v>
      </c>
      <c r="Q252" t="s">
        <v>49</v>
      </c>
      <c r="R252" t="str">
        <f t="shared" si="50"/>
        <v>Bills: Utilities</v>
      </c>
      <c r="S252" t="s">
        <v>47</v>
      </c>
      <c r="T252" t="s">
        <v>16</v>
      </c>
      <c r="U252" s="1">
        <v>280</v>
      </c>
      <c r="V252" s="1" t="str">
        <f t="shared" si="51"/>
        <v>Bills: $280.00</v>
      </c>
      <c r="W252" s="1">
        <f>IF(U252="","",ROUND(U252*'Lookup Values'!$A$2,2))</f>
        <v>24.85</v>
      </c>
      <c r="X252" s="9" t="str">
        <f t="shared" si="52"/>
        <v>Expense</v>
      </c>
      <c r="Y252" s="2" t="s">
        <v>303</v>
      </c>
      <c r="Z252" s="3">
        <f t="shared" si="53"/>
        <v>39943</v>
      </c>
      <c r="AA252" s="67" t="str">
        <f t="shared" si="54"/>
        <v>NO</v>
      </c>
      <c r="AB252" s="2" t="str">
        <f t="shared" si="55"/>
        <v>NO</v>
      </c>
      <c r="AC252" t="str">
        <f>IF(AND(AND(G252&gt;=2007,G252&lt;=2009),OR(S252&lt;&gt;"MTA",S252&lt;&gt;"Fandango"),OR(P252="Food",P252="Shopping",P252="Entertainment")),"Awesome Transaction",IF(AND(G252&lt;=2010,Q252&lt;&gt;"Alcohol"),"Late Transaction",IF(G252=2006,"Early Transaction","CRAP Transaction")))</f>
        <v>Late Transaction</v>
      </c>
    </row>
    <row r="253" spans="1:29" x14ac:dyDescent="0.25">
      <c r="A253" s="2">
        <v>252</v>
      </c>
      <c r="B253" s="3" t="str">
        <f>TEXT(C253,"yymmdd") &amp; "-" &amp; UPPER(LEFT(P253,2)) &amp; "-" &amp; UPPER(LEFT(S253,3))</f>
        <v>100926-ED-SKI</v>
      </c>
      <c r="C253" s="3">
        <v>40447</v>
      </c>
      <c r="D253" s="3">
        <f t="shared" si="43"/>
        <v>40459</v>
      </c>
      <c r="E253" s="3">
        <f t="shared" si="44"/>
        <v>40508</v>
      </c>
      <c r="F253" s="3">
        <f t="shared" si="45"/>
        <v>40451</v>
      </c>
      <c r="G253" s="61">
        <f t="shared" si="46"/>
        <v>2010</v>
      </c>
      <c r="H253" s="61">
        <f t="shared" si="47"/>
        <v>9</v>
      </c>
      <c r="I253" s="61" t="str">
        <f>VLOOKUP(H253,'Lookup Values'!$C$2:$D$13,2,FALSE)</f>
        <v>SEP</v>
      </c>
      <c r="J253" s="61">
        <f t="shared" si="48"/>
        <v>26</v>
      </c>
      <c r="K253" s="61">
        <f t="shared" si="49"/>
        <v>1</v>
      </c>
      <c r="L253" s="61" t="str">
        <f>VLOOKUP(K253,'Lookup Values'!$F$2:$G$8,2,FALSE)</f>
        <v>Sunday</v>
      </c>
      <c r="M253" s="3">
        <v>40453</v>
      </c>
      <c r="N253" s="63">
        <f t="shared" si="42"/>
        <v>6</v>
      </c>
      <c r="O253" s="8">
        <v>0.43648089129554535</v>
      </c>
      <c r="P253" t="s">
        <v>24</v>
      </c>
      <c r="Q253" t="s">
        <v>36</v>
      </c>
      <c r="R253" t="str">
        <f t="shared" si="50"/>
        <v>Education: Professional Development</v>
      </c>
      <c r="S253" t="s">
        <v>35</v>
      </c>
      <c r="T253" t="s">
        <v>29</v>
      </c>
      <c r="U253" s="1">
        <v>327</v>
      </c>
      <c r="V253" s="1" t="str">
        <f t="shared" si="51"/>
        <v>Education: $327.00</v>
      </c>
      <c r="W253" s="1">
        <f>IF(U253="","",ROUND(U253*'Lookup Values'!$A$2,2))</f>
        <v>29.02</v>
      </c>
      <c r="X253" s="9" t="str">
        <f t="shared" si="52"/>
        <v>Expense</v>
      </c>
      <c r="Y253" s="2" t="s">
        <v>304</v>
      </c>
      <c r="Z253" s="3">
        <f t="shared" si="53"/>
        <v>40447</v>
      </c>
      <c r="AA253" s="67" t="str">
        <f t="shared" si="54"/>
        <v>YES</v>
      </c>
      <c r="AB253" s="2" t="str">
        <f t="shared" si="55"/>
        <v>NO</v>
      </c>
      <c r="AC253" t="str">
        <f>IF(AND(AND(G253&gt;=2007,G253&lt;=2009),OR(S253&lt;&gt;"MTA",S253&lt;&gt;"Fandango"),OR(P253="Food",P253="Shopping",P253="Entertainment")),"Awesome Transaction",IF(AND(G253&lt;=2010,Q253&lt;&gt;"Alcohol"),"Late Transaction",IF(G253=2006,"Early Transaction","CRAP Transaction")))</f>
        <v>Late Transaction</v>
      </c>
    </row>
    <row r="254" spans="1:29" x14ac:dyDescent="0.25">
      <c r="A254" s="2">
        <v>253</v>
      </c>
      <c r="B254" s="3" t="str">
        <f>TEXT(C254,"yymmdd") &amp; "-" &amp; UPPER(LEFT(P254,2)) &amp; "-" &amp; UPPER(LEFT(S254,3))</f>
        <v>121016-IN-AUN</v>
      </c>
      <c r="C254" s="3">
        <v>41198</v>
      </c>
      <c r="D254" s="3">
        <f t="shared" si="43"/>
        <v>41212</v>
      </c>
      <c r="E254" s="3">
        <f t="shared" si="44"/>
        <v>41259</v>
      </c>
      <c r="F254" s="3">
        <f t="shared" si="45"/>
        <v>41213</v>
      </c>
      <c r="G254" s="61">
        <f t="shared" si="46"/>
        <v>2012</v>
      </c>
      <c r="H254" s="61">
        <f t="shared" si="47"/>
        <v>10</v>
      </c>
      <c r="I254" s="61" t="str">
        <f>VLOOKUP(H254,'Lookup Values'!$C$2:$D$13,2,FALSE)</f>
        <v>OCT</v>
      </c>
      <c r="J254" s="61">
        <f t="shared" si="48"/>
        <v>16</v>
      </c>
      <c r="K254" s="61">
        <f t="shared" si="49"/>
        <v>3</v>
      </c>
      <c r="L254" s="61" t="str">
        <f>VLOOKUP(K254,'Lookup Values'!$F$2:$G$8,2,FALSE)</f>
        <v>Tuesday</v>
      </c>
      <c r="M254" s="3">
        <v>41200</v>
      </c>
      <c r="N254" s="63">
        <f t="shared" si="42"/>
        <v>2</v>
      </c>
      <c r="O254" s="8">
        <v>0.84762216882223118</v>
      </c>
      <c r="P254" t="s">
        <v>61</v>
      </c>
      <c r="Q254" t="s">
        <v>64</v>
      </c>
      <c r="R254" t="str">
        <f t="shared" si="50"/>
        <v>Income: Gift Received</v>
      </c>
      <c r="S254" t="s">
        <v>67</v>
      </c>
      <c r="T254" t="s">
        <v>26</v>
      </c>
      <c r="U254" s="1">
        <v>94</v>
      </c>
      <c r="V254" s="1" t="str">
        <f t="shared" si="51"/>
        <v>Income: $94.00</v>
      </c>
      <c r="W254" s="1">
        <f>IF(U254="","",ROUND(U254*'Lookup Values'!$A$2,2))</f>
        <v>8.34</v>
      </c>
      <c r="X254" s="9" t="str">
        <f t="shared" si="52"/>
        <v>Income</v>
      </c>
      <c r="Y254" s="2" t="s">
        <v>305</v>
      </c>
      <c r="Z254" s="3">
        <f t="shared" si="53"/>
        <v>41198</v>
      </c>
      <c r="AA254" s="67" t="str">
        <f t="shared" si="54"/>
        <v>NO</v>
      </c>
      <c r="AB254" s="2" t="str">
        <f t="shared" si="55"/>
        <v>NO</v>
      </c>
      <c r="AC254" t="str">
        <f>IF(AND(AND(G254&gt;=2007,G254&lt;=2009),OR(S254&lt;&gt;"MTA",S254&lt;&gt;"Fandango"),OR(P254="Food",P254="Shopping",P254="Entertainment")),"Awesome Transaction",IF(AND(G254&lt;=2010,Q254&lt;&gt;"Alcohol"),"Late Transaction",IF(G254=2006,"Early Transaction","CRAP Transaction")))</f>
        <v>CRAP Transaction</v>
      </c>
    </row>
    <row r="255" spans="1:29" x14ac:dyDescent="0.25">
      <c r="A255" s="2">
        <v>254</v>
      </c>
      <c r="B255" s="3" t="str">
        <f>TEXT(C255,"yymmdd") &amp; "-" &amp; UPPER(LEFT(P255,2)) &amp; "-" &amp; UPPER(LEFT(S255,3))</f>
        <v>090104-SH-EXP</v>
      </c>
      <c r="C255" s="3">
        <v>39817</v>
      </c>
      <c r="D255" s="3">
        <f t="shared" si="43"/>
        <v>39829</v>
      </c>
      <c r="E255" s="3">
        <f t="shared" si="44"/>
        <v>39876</v>
      </c>
      <c r="F255" s="3">
        <f t="shared" si="45"/>
        <v>39844</v>
      </c>
      <c r="G255" s="61">
        <f t="shared" si="46"/>
        <v>2009</v>
      </c>
      <c r="H255" s="61">
        <f t="shared" si="47"/>
        <v>1</v>
      </c>
      <c r="I255" s="61" t="str">
        <f>VLOOKUP(H255,'Lookup Values'!$C$2:$D$13,2,FALSE)</f>
        <v>JAN</v>
      </c>
      <c r="J255" s="61">
        <f t="shared" si="48"/>
        <v>4</v>
      </c>
      <c r="K255" s="61">
        <f t="shared" si="49"/>
        <v>1</v>
      </c>
      <c r="L255" s="61" t="str">
        <f>VLOOKUP(K255,'Lookup Values'!$F$2:$G$8,2,FALSE)</f>
        <v>Sunday</v>
      </c>
      <c r="M255" s="3">
        <v>39822</v>
      </c>
      <c r="N255" s="63">
        <f t="shared" si="42"/>
        <v>5</v>
      </c>
      <c r="O255" s="8">
        <v>0.47208913265913421</v>
      </c>
      <c r="P255" t="s">
        <v>21</v>
      </c>
      <c r="Q255" t="s">
        <v>41</v>
      </c>
      <c r="R255" t="str">
        <f t="shared" si="50"/>
        <v>Shopping: Clothing</v>
      </c>
      <c r="S255" t="s">
        <v>40</v>
      </c>
      <c r="T255" t="s">
        <v>29</v>
      </c>
      <c r="U255" s="1">
        <v>311</v>
      </c>
      <c r="V255" s="1" t="str">
        <f t="shared" si="51"/>
        <v>Shopping: $311.00</v>
      </c>
      <c r="W255" s="1">
        <f>IF(U255="","",ROUND(U255*'Lookup Values'!$A$2,2))</f>
        <v>27.6</v>
      </c>
      <c r="X255" s="9" t="str">
        <f t="shared" si="52"/>
        <v>Expense</v>
      </c>
      <c r="Y255" s="2" t="s">
        <v>306</v>
      </c>
      <c r="Z255" s="3">
        <f t="shared" si="53"/>
        <v>39817</v>
      </c>
      <c r="AA255" s="67" t="str">
        <f t="shared" si="54"/>
        <v>NO</v>
      </c>
      <c r="AB255" s="2" t="str">
        <f t="shared" si="55"/>
        <v>NO</v>
      </c>
      <c r="AC255" t="str">
        <f>IF(AND(AND(G255&gt;=2007,G255&lt;=2009),OR(S255&lt;&gt;"MTA",S255&lt;&gt;"Fandango"),OR(P255="Food",P255="Shopping",P255="Entertainment")),"Awesome Transaction",IF(AND(G255&lt;=2010,Q255&lt;&gt;"Alcohol"),"Late Transaction",IF(G255=2006,"Early Transaction","CRAP Transaction")))</f>
        <v>Awesome Transaction</v>
      </c>
    </row>
    <row r="256" spans="1:29" x14ac:dyDescent="0.25">
      <c r="A256" s="2">
        <v>255</v>
      </c>
      <c r="B256" s="3" t="str">
        <f>TEXT(C256,"yymmdd") &amp; "-" &amp; UPPER(LEFT(P256,2)) &amp; "-" &amp; UPPER(LEFT(S256,3))</f>
        <v>080301-ED-ANT</v>
      </c>
      <c r="C256" s="3">
        <v>39508</v>
      </c>
      <c r="D256" s="3">
        <f t="shared" si="43"/>
        <v>39521</v>
      </c>
      <c r="E256" s="3">
        <f t="shared" si="44"/>
        <v>39569</v>
      </c>
      <c r="F256" s="3">
        <f t="shared" si="45"/>
        <v>39538</v>
      </c>
      <c r="G256" s="61">
        <f t="shared" si="46"/>
        <v>2008</v>
      </c>
      <c r="H256" s="61">
        <f t="shared" si="47"/>
        <v>3</v>
      </c>
      <c r="I256" s="61" t="str">
        <f>VLOOKUP(H256,'Lookup Values'!$C$2:$D$13,2,FALSE)</f>
        <v>MAR</v>
      </c>
      <c r="J256" s="61">
        <f t="shared" si="48"/>
        <v>1</v>
      </c>
      <c r="K256" s="61">
        <f t="shared" si="49"/>
        <v>7</v>
      </c>
      <c r="L256" s="61" t="str">
        <f>VLOOKUP(K256,'Lookup Values'!$F$2:$G$8,2,FALSE)</f>
        <v>Saturday</v>
      </c>
      <c r="M256" s="3">
        <v>39515</v>
      </c>
      <c r="N256" s="63">
        <f t="shared" si="42"/>
        <v>7</v>
      </c>
      <c r="O256" s="8">
        <v>0.2145887828096219</v>
      </c>
      <c r="P256" t="s">
        <v>24</v>
      </c>
      <c r="Q256" t="s">
        <v>25</v>
      </c>
      <c r="R256" t="str">
        <f t="shared" si="50"/>
        <v>Education: Tango Lessons</v>
      </c>
      <c r="S256" t="s">
        <v>23</v>
      </c>
      <c r="T256" t="s">
        <v>29</v>
      </c>
      <c r="U256" s="1">
        <v>122</v>
      </c>
      <c r="V256" s="1" t="str">
        <f t="shared" si="51"/>
        <v>Education: $122.00</v>
      </c>
      <c r="W256" s="1">
        <f>IF(U256="","",ROUND(U256*'Lookup Values'!$A$2,2))</f>
        <v>10.83</v>
      </c>
      <c r="X256" s="9" t="str">
        <f t="shared" si="52"/>
        <v>Expense</v>
      </c>
      <c r="Y256" s="2" t="s">
        <v>307</v>
      </c>
      <c r="Z256" s="3">
        <f t="shared" si="53"/>
        <v>39508</v>
      </c>
      <c r="AA256" s="67" t="str">
        <f t="shared" si="54"/>
        <v>NO</v>
      </c>
      <c r="AB256" s="2" t="str">
        <f t="shared" si="55"/>
        <v>NO</v>
      </c>
      <c r="AC256" t="str">
        <f>IF(AND(AND(G256&gt;=2007,G256&lt;=2009),OR(S256&lt;&gt;"MTA",S256&lt;&gt;"Fandango"),OR(P256="Food",P256="Shopping",P256="Entertainment")),"Awesome Transaction",IF(AND(G256&lt;=2010,Q256&lt;&gt;"Alcohol"),"Late Transaction",IF(G256=2006,"Early Transaction","CRAP Transaction")))</f>
        <v>Late Transaction</v>
      </c>
    </row>
    <row r="257" spans="1:29" x14ac:dyDescent="0.25">
      <c r="A257" s="2">
        <v>256</v>
      </c>
      <c r="B257" s="3" t="str">
        <f>TEXT(C257,"yymmdd") &amp; "-" &amp; UPPER(LEFT(P257,2)) &amp; "-" &amp; UPPER(LEFT(S257,3))</f>
        <v>101209-ED-SKI</v>
      </c>
      <c r="C257" s="3">
        <v>40521</v>
      </c>
      <c r="D257" s="3">
        <f t="shared" si="43"/>
        <v>40535</v>
      </c>
      <c r="E257" s="3">
        <f t="shared" si="44"/>
        <v>40583</v>
      </c>
      <c r="F257" s="3">
        <f t="shared" si="45"/>
        <v>40543</v>
      </c>
      <c r="G257" s="61">
        <f t="shared" si="46"/>
        <v>2010</v>
      </c>
      <c r="H257" s="61">
        <f t="shared" si="47"/>
        <v>12</v>
      </c>
      <c r="I257" s="61" t="str">
        <f>VLOOKUP(H257,'Lookup Values'!$C$2:$D$13,2,FALSE)</f>
        <v>DEC</v>
      </c>
      <c r="J257" s="61">
        <f t="shared" si="48"/>
        <v>9</v>
      </c>
      <c r="K257" s="61">
        <f t="shared" si="49"/>
        <v>5</v>
      </c>
      <c r="L257" s="61" t="str">
        <f>VLOOKUP(K257,'Lookup Values'!$F$2:$G$8,2,FALSE)</f>
        <v>Thursday</v>
      </c>
      <c r="M257" s="3">
        <v>40523</v>
      </c>
      <c r="N257" s="63">
        <f t="shared" si="42"/>
        <v>2</v>
      </c>
      <c r="O257" s="8">
        <v>0.81028616473457382</v>
      </c>
      <c r="P257" t="s">
        <v>24</v>
      </c>
      <c r="Q257" t="s">
        <v>36</v>
      </c>
      <c r="R257" t="str">
        <f t="shared" si="50"/>
        <v>Education: Professional Development</v>
      </c>
      <c r="S257" t="s">
        <v>35</v>
      </c>
      <c r="T257" t="s">
        <v>29</v>
      </c>
      <c r="U257" s="1">
        <v>461</v>
      </c>
      <c r="V257" s="1" t="str">
        <f t="shared" si="51"/>
        <v>Education: $461.00</v>
      </c>
      <c r="W257" s="1">
        <f>IF(U257="","",ROUND(U257*'Lookup Values'!$A$2,2))</f>
        <v>40.909999999999997</v>
      </c>
      <c r="X257" s="9" t="str">
        <f t="shared" si="52"/>
        <v>Expense</v>
      </c>
      <c r="Y257" s="2" t="s">
        <v>308</v>
      </c>
      <c r="Z257" s="3">
        <f t="shared" si="53"/>
        <v>40521</v>
      </c>
      <c r="AA257" s="67" t="str">
        <f t="shared" si="54"/>
        <v>YES</v>
      </c>
      <c r="AB257" s="2" t="str">
        <f t="shared" si="55"/>
        <v>YES</v>
      </c>
      <c r="AC257" t="str">
        <f>IF(AND(AND(G257&gt;=2007,G257&lt;=2009),OR(S257&lt;&gt;"MTA",S257&lt;&gt;"Fandango"),OR(P257="Food",P257="Shopping",P257="Entertainment")),"Awesome Transaction",IF(AND(G257&lt;=2010,Q257&lt;&gt;"Alcohol"),"Late Transaction",IF(G257=2006,"Early Transaction","CRAP Transaction")))</f>
        <v>Late Transaction</v>
      </c>
    </row>
    <row r="258" spans="1:29" x14ac:dyDescent="0.25">
      <c r="A258" s="2">
        <v>257</v>
      </c>
      <c r="B258" s="3" t="str">
        <f>TEXT(C258,"yymmdd") &amp; "-" &amp; UPPER(LEFT(P258,2)) &amp; "-" &amp; UPPER(LEFT(S258,3))</f>
        <v>100403-EN-FAN</v>
      </c>
      <c r="C258" s="3">
        <v>40271</v>
      </c>
      <c r="D258" s="3">
        <f t="shared" si="43"/>
        <v>40284</v>
      </c>
      <c r="E258" s="3">
        <f t="shared" si="44"/>
        <v>40332</v>
      </c>
      <c r="F258" s="3">
        <f t="shared" si="45"/>
        <v>40298</v>
      </c>
      <c r="G258" s="61">
        <f t="shared" si="46"/>
        <v>2010</v>
      </c>
      <c r="H258" s="61">
        <f t="shared" si="47"/>
        <v>4</v>
      </c>
      <c r="I258" s="61" t="str">
        <f>VLOOKUP(H258,'Lookup Values'!$C$2:$D$13,2,FALSE)</f>
        <v>APR</v>
      </c>
      <c r="J258" s="61">
        <f t="shared" si="48"/>
        <v>3</v>
      </c>
      <c r="K258" s="61">
        <f t="shared" si="49"/>
        <v>7</v>
      </c>
      <c r="L258" s="61" t="str">
        <f>VLOOKUP(K258,'Lookup Values'!$F$2:$G$8,2,FALSE)</f>
        <v>Saturday</v>
      </c>
      <c r="M258" s="3">
        <v>40272</v>
      </c>
      <c r="N258" s="63">
        <f t="shared" ref="N258:N321" si="56">M258-C258</f>
        <v>1</v>
      </c>
      <c r="O258" s="8">
        <v>0.28101391976329559</v>
      </c>
      <c r="P258" t="s">
        <v>14</v>
      </c>
      <c r="Q258" t="s">
        <v>28</v>
      </c>
      <c r="R258" t="str">
        <f t="shared" si="50"/>
        <v>Entertainment: Movies</v>
      </c>
      <c r="S258" t="s">
        <v>27</v>
      </c>
      <c r="T258" t="s">
        <v>16</v>
      </c>
      <c r="U258" s="1">
        <v>368</v>
      </c>
      <c r="V258" s="1" t="str">
        <f t="shared" si="51"/>
        <v>Entertainment: $368.00</v>
      </c>
      <c r="W258" s="1">
        <f>IF(U258="","",ROUND(U258*'Lookup Values'!$A$2,2))</f>
        <v>32.659999999999997</v>
      </c>
      <c r="X258" s="9" t="str">
        <f t="shared" si="52"/>
        <v>Expense</v>
      </c>
      <c r="Y258" s="2" t="s">
        <v>309</v>
      </c>
      <c r="Z258" s="3">
        <f t="shared" si="53"/>
        <v>40271</v>
      </c>
      <c r="AA258" s="67" t="str">
        <f t="shared" si="54"/>
        <v>NO</v>
      </c>
      <c r="AB258" s="2" t="str">
        <f t="shared" si="55"/>
        <v>NO</v>
      </c>
      <c r="AC258" t="str">
        <f>IF(AND(AND(G258&gt;=2007,G258&lt;=2009),OR(S258&lt;&gt;"MTA",S258&lt;&gt;"Fandango"),OR(P258="Food",P258="Shopping",P258="Entertainment")),"Awesome Transaction",IF(AND(G258&lt;=2010,Q258&lt;&gt;"Alcohol"),"Late Transaction",IF(G258=2006,"Early Transaction","CRAP Transaction")))</f>
        <v>Late Transaction</v>
      </c>
    </row>
    <row r="259" spans="1:29" x14ac:dyDescent="0.25">
      <c r="A259" s="2">
        <v>258</v>
      </c>
      <c r="B259" s="3" t="str">
        <f>TEXT(C259,"yymmdd") &amp; "-" &amp; UPPER(LEFT(P259,2)) &amp; "-" &amp; UPPER(LEFT(S259,3))</f>
        <v>100627-FO-TRA</v>
      </c>
      <c r="C259" s="3">
        <v>40356</v>
      </c>
      <c r="D259" s="3">
        <f t="shared" ref="D259:D322" si="57">WORKDAY(C259,10)</f>
        <v>40368</v>
      </c>
      <c r="E259" s="3">
        <f t="shared" ref="E259:E322" si="58">EDATE(C259,2)</f>
        <v>40417</v>
      </c>
      <c r="F259" s="3">
        <f t="shared" ref="F259:F322" si="59">EOMONTH(C259,0)</f>
        <v>40359</v>
      </c>
      <c r="G259" s="61">
        <f t="shared" ref="G259:G322" si="60">YEAR(C259)</f>
        <v>2010</v>
      </c>
      <c r="H259" s="61">
        <f t="shared" ref="H259:H322" si="61">MONTH(C259)</f>
        <v>6</v>
      </c>
      <c r="I259" s="61" t="str">
        <f>VLOOKUP(H259,'Lookup Values'!$C$2:$D$13,2,FALSE)</f>
        <v>JUN</v>
      </c>
      <c r="J259" s="61">
        <f t="shared" ref="J259:J322" si="62">DAY(C259)</f>
        <v>27</v>
      </c>
      <c r="K259" s="61">
        <f t="shared" ref="K259:K322" si="63">WEEKDAY(C259)</f>
        <v>1</v>
      </c>
      <c r="L259" s="61" t="str">
        <f>VLOOKUP(K259,'Lookup Values'!$F$2:$G$8,2,FALSE)</f>
        <v>Sunday</v>
      </c>
      <c r="M259" s="3">
        <v>40361</v>
      </c>
      <c r="N259" s="63">
        <f t="shared" si="56"/>
        <v>5</v>
      </c>
      <c r="O259" s="8">
        <v>0.54853220917621404</v>
      </c>
      <c r="P259" t="s">
        <v>18</v>
      </c>
      <c r="Q259" t="s">
        <v>31</v>
      </c>
      <c r="R259" t="str">
        <f t="shared" ref="R259:R322" si="64">P259 &amp; ": " &amp; Q259</f>
        <v>Food: Groceries</v>
      </c>
      <c r="S259" t="s">
        <v>30</v>
      </c>
      <c r="T259" t="s">
        <v>29</v>
      </c>
      <c r="U259" s="1">
        <v>329</v>
      </c>
      <c r="V259" s="1" t="str">
        <f t="shared" ref="V259:V322" si="65">P259 &amp; ": " &amp; TEXT(U259,"$#,###.00")</f>
        <v>Food: $329.00</v>
      </c>
      <c r="W259" s="1">
        <f>IF(U259="","",ROUND(U259*'Lookup Values'!$A$2,2))</f>
        <v>29.2</v>
      </c>
      <c r="X259" s="9" t="str">
        <f t="shared" ref="X259:X322" si="66">IF(P259="Income","Income","Expense")</f>
        <v>Expense</v>
      </c>
      <c r="Y259" s="2" t="s">
        <v>310</v>
      </c>
      <c r="Z259" s="3">
        <f t="shared" ref="Z259:Z322" si="67">VALUE(SUBSTITUTE(Y259,".","/"))</f>
        <v>40356</v>
      </c>
      <c r="AA259" s="67" t="str">
        <f t="shared" ref="AA259:AA322" si="68">IF(OR(P259="Transportation",Q259="Professional Development",Q259="Electronics"),"YES","NO")</f>
        <v>NO</v>
      </c>
      <c r="AB259" s="2" t="str">
        <f t="shared" ref="AB259:AB322" si="69">IF(AND(AA259="YES",U259&gt;=400),"YES","NO")</f>
        <v>NO</v>
      </c>
      <c r="AC259" t="str">
        <f>IF(AND(AND(G259&gt;=2007,G259&lt;=2009),OR(S259&lt;&gt;"MTA",S259&lt;&gt;"Fandango"),OR(P259="Food",P259="Shopping",P259="Entertainment")),"Awesome Transaction",IF(AND(G259&lt;=2010,Q259&lt;&gt;"Alcohol"),"Late Transaction",IF(G259=2006,"Early Transaction","CRAP Transaction")))</f>
        <v>Late Transaction</v>
      </c>
    </row>
    <row r="260" spans="1:29" x14ac:dyDescent="0.25">
      <c r="A260" s="2">
        <v>259</v>
      </c>
      <c r="B260" s="3" t="str">
        <f>TEXT(C260,"yymmdd") &amp; "-" &amp; UPPER(LEFT(P260,2)) &amp; "-" &amp; UPPER(LEFT(S260,3))</f>
        <v>091205-EN-MOE</v>
      </c>
      <c r="C260" s="3">
        <v>40152</v>
      </c>
      <c r="D260" s="3">
        <f t="shared" si="57"/>
        <v>40165</v>
      </c>
      <c r="E260" s="3">
        <f t="shared" si="58"/>
        <v>40214</v>
      </c>
      <c r="F260" s="3">
        <f t="shared" si="59"/>
        <v>40178</v>
      </c>
      <c r="G260" s="61">
        <f t="shared" si="60"/>
        <v>2009</v>
      </c>
      <c r="H260" s="61">
        <f t="shared" si="61"/>
        <v>12</v>
      </c>
      <c r="I260" s="61" t="str">
        <f>VLOOKUP(H260,'Lookup Values'!$C$2:$D$13,2,FALSE)</f>
        <v>DEC</v>
      </c>
      <c r="J260" s="61">
        <f t="shared" si="62"/>
        <v>5</v>
      </c>
      <c r="K260" s="61">
        <f t="shared" si="63"/>
        <v>7</v>
      </c>
      <c r="L260" s="61" t="str">
        <f>VLOOKUP(K260,'Lookup Values'!$F$2:$G$8,2,FALSE)</f>
        <v>Saturday</v>
      </c>
      <c r="M260" s="3">
        <v>40156</v>
      </c>
      <c r="N260" s="63">
        <f t="shared" si="56"/>
        <v>4</v>
      </c>
      <c r="O260" s="8">
        <v>0.90567347770323026</v>
      </c>
      <c r="P260" t="s">
        <v>14</v>
      </c>
      <c r="Q260" t="s">
        <v>15</v>
      </c>
      <c r="R260" t="str">
        <f t="shared" si="64"/>
        <v>Entertainment: Alcohol</v>
      </c>
      <c r="S260" t="s">
        <v>13</v>
      </c>
      <c r="T260" t="s">
        <v>29</v>
      </c>
      <c r="U260" s="1">
        <v>328</v>
      </c>
      <c r="V260" s="1" t="str">
        <f t="shared" si="65"/>
        <v>Entertainment: $328.00</v>
      </c>
      <c r="W260" s="1">
        <f>IF(U260="","",ROUND(U260*'Lookup Values'!$A$2,2))</f>
        <v>29.11</v>
      </c>
      <c r="X260" s="9" t="str">
        <f t="shared" si="66"/>
        <v>Expense</v>
      </c>
      <c r="Y260" s="2" t="s">
        <v>311</v>
      </c>
      <c r="Z260" s="3">
        <f t="shared" si="67"/>
        <v>40152</v>
      </c>
      <c r="AA260" s="67" t="str">
        <f t="shared" si="68"/>
        <v>NO</v>
      </c>
      <c r="AB260" s="2" t="str">
        <f t="shared" si="69"/>
        <v>NO</v>
      </c>
      <c r="AC260" t="str">
        <f>IF(AND(AND(G260&gt;=2007,G260&lt;=2009),OR(S260&lt;&gt;"MTA",S260&lt;&gt;"Fandango"),OR(P260="Food",P260="Shopping",P260="Entertainment")),"Awesome Transaction",IF(AND(G260&lt;=2010,Q260&lt;&gt;"Alcohol"),"Late Transaction",IF(G260=2006,"Early Transaction","CRAP Transaction")))</f>
        <v>Awesome Transaction</v>
      </c>
    </row>
    <row r="261" spans="1:29" x14ac:dyDescent="0.25">
      <c r="A261" s="2">
        <v>260</v>
      </c>
      <c r="B261" s="3" t="str">
        <f>TEXT(C261,"yymmdd") &amp; "-" &amp; UPPER(LEFT(P261,2)) &amp; "-" &amp; UPPER(LEFT(S261,3))</f>
        <v>080723-IN-AUN</v>
      </c>
      <c r="C261" s="3">
        <v>39652</v>
      </c>
      <c r="D261" s="3">
        <f t="shared" si="57"/>
        <v>39666</v>
      </c>
      <c r="E261" s="3">
        <f t="shared" si="58"/>
        <v>39714</v>
      </c>
      <c r="F261" s="3">
        <f t="shared" si="59"/>
        <v>39660</v>
      </c>
      <c r="G261" s="61">
        <f t="shared" si="60"/>
        <v>2008</v>
      </c>
      <c r="H261" s="61">
        <f t="shared" si="61"/>
        <v>7</v>
      </c>
      <c r="I261" s="61" t="str">
        <f>VLOOKUP(H261,'Lookup Values'!$C$2:$D$13,2,FALSE)</f>
        <v>JUL</v>
      </c>
      <c r="J261" s="61">
        <f t="shared" si="62"/>
        <v>23</v>
      </c>
      <c r="K261" s="61">
        <f t="shared" si="63"/>
        <v>4</v>
      </c>
      <c r="L261" s="61" t="str">
        <f>VLOOKUP(K261,'Lookup Values'!$F$2:$G$8,2,FALSE)</f>
        <v>Wednesday</v>
      </c>
      <c r="M261" s="3">
        <v>39659</v>
      </c>
      <c r="N261" s="63">
        <f t="shared" si="56"/>
        <v>7</v>
      </c>
      <c r="O261" s="8">
        <v>0.982505635587408</v>
      </c>
      <c r="P261" t="s">
        <v>61</v>
      </c>
      <c r="Q261" t="s">
        <v>64</v>
      </c>
      <c r="R261" t="str">
        <f t="shared" si="64"/>
        <v>Income: Gift Received</v>
      </c>
      <c r="S261" t="s">
        <v>67</v>
      </c>
      <c r="T261" t="s">
        <v>26</v>
      </c>
      <c r="U261" s="1">
        <v>327</v>
      </c>
      <c r="V261" s="1" t="str">
        <f t="shared" si="65"/>
        <v>Income: $327.00</v>
      </c>
      <c r="W261" s="1">
        <f>IF(U261="","",ROUND(U261*'Lookup Values'!$A$2,2))</f>
        <v>29.02</v>
      </c>
      <c r="X261" s="9" t="str">
        <f t="shared" si="66"/>
        <v>Income</v>
      </c>
      <c r="Y261" s="2" t="s">
        <v>312</v>
      </c>
      <c r="Z261" s="3">
        <f t="shared" si="67"/>
        <v>39652</v>
      </c>
      <c r="AA261" s="67" t="str">
        <f t="shared" si="68"/>
        <v>NO</v>
      </c>
      <c r="AB261" s="2" t="str">
        <f t="shared" si="69"/>
        <v>NO</v>
      </c>
      <c r="AC261" t="str">
        <f>IF(AND(AND(G261&gt;=2007,G261&lt;=2009),OR(S261&lt;&gt;"MTA",S261&lt;&gt;"Fandango"),OR(P261="Food",P261="Shopping",P261="Entertainment")),"Awesome Transaction",IF(AND(G261&lt;=2010,Q261&lt;&gt;"Alcohol"),"Late Transaction",IF(G261=2006,"Early Transaction","CRAP Transaction")))</f>
        <v>Late Transaction</v>
      </c>
    </row>
    <row r="262" spans="1:29" x14ac:dyDescent="0.25">
      <c r="A262" s="2">
        <v>261</v>
      </c>
      <c r="B262" s="3" t="str">
        <f>TEXT(C262,"yymmdd") &amp; "-" &amp; UPPER(LEFT(P262,2)) &amp; "-" &amp; UPPER(LEFT(S262,3))</f>
        <v>071123-IN-LEG</v>
      </c>
      <c r="C262" s="3">
        <v>39409</v>
      </c>
      <c r="D262" s="3">
        <f t="shared" si="57"/>
        <v>39423</v>
      </c>
      <c r="E262" s="3">
        <f t="shared" si="58"/>
        <v>39470</v>
      </c>
      <c r="F262" s="3">
        <f t="shared" si="59"/>
        <v>39416</v>
      </c>
      <c r="G262" s="61">
        <f t="shared" si="60"/>
        <v>2007</v>
      </c>
      <c r="H262" s="61">
        <f t="shared" si="61"/>
        <v>11</v>
      </c>
      <c r="I262" s="61" t="str">
        <f>VLOOKUP(H262,'Lookup Values'!$C$2:$D$13,2,FALSE)</f>
        <v>NOV</v>
      </c>
      <c r="J262" s="61">
        <f t="shared" si="62"/>
        <v>23</v>
      </c>
      <c r="K262" s="61">
        <f t="shared" si="63"/>
        <v>6</v>
      </c>
      <c r="L262" s="61" t="str">
        <f>VLOOKUP(K262,'Lookup Values'!$F$2:$G$8,2,FALSE)</f>
        <v>Friday</v>
      </c>
      <c r="M262" s="3">
        <v>39419</v>
      </c>
      <c r="N262" s="63">
        <f t="shared" si="56"/>
        <v>10</v>
      </c>
      <c r="O262" s="8">
        <v>0.62734476272366968</v>
      </c>
      <c r="P262" t="s">
        <v>61</v>
      </c>
      <c r="Q262" t="s">
        <v>63</v>
      </c>
      <c r="R262" t="str">
        <f t="shared" si="64"/>
        <v>Income: Freelance Project</v>
      </c>
      <c r="S262" t="s">
        <v>66</v>
      </c>
      <c r="T262" t="s">
        <v>26</v>
      </c>
      <c r="U262" s="1">
        <v>353</v>
      </c>
      <c r="V262" s="1" t="str">
        <f t="shared" si="65"/>
        <v>Income: $353.00</v>
      </c>
      <c r="W262" s="1">
        <f>IF(U262="","",ROUND(U262*'Lookup Values'!$A$2,2))</f>
        <v>31.33</v>
      </c>
      <c r="X262" s="9" t="str">
        <f t="shared" si="66"/>
        <v>Income</v>
      </c>
      <c r="Y262" s="2" t="s">
        <v>313</v>
      </c>
      <c r="Z262" s="3">
        <f t="shared" si="67"/>
        <v>39409</v>
      </c>
      <c r="AA262" s="67" t="str">
        <f t="shared" si="68"/>
        <v>NO</v>
      </c>
      <c r="AB262" s="2" t="str">
        <f t="shared" si="69"/>
        <v>NO</v>
      </c>
      <c r="AC262" t="str">
        <f>IF(AND(AND(G262&gt;=2007,G262&lt;=2009),OR(S262&lt;&gt;"MTA",S262&lt;&gt;"Fandango"),OR(P262="Food",P262="Shopping",P262="Entertainment")),"Awesome Transaction",IF(AND(G262&lt;=2010,Q262&lt;&gt;"Alcohol"),"Late Transaction",IF(G262=2006,"Early Transaction","CRAP Transaction")))</f>
        <v>Late Transaction</v>
      </c>
    </row>
    <row r="263" spans="1:29" x14ac:dyDescent="0.25">
      <c r="A263" s="2">
        <v>262</v>
      </c>
      <c r="B263" s="3" t="str">
        <f>TEXT(C263,"yymmdd") &amp; "-" &amp; UPPER(LEFT(P263,2)) &amp; "-" &amp; UPPER(LEFT(S263,3))</f>
        <v>071105-BI-CON</v>
      </c>
      <c r="C263" s="3">
        <v>39391</v>
      </c>
      <c r="D263" s="3">
        <f t="shared" si="57"/>
        <v>39405</v>
      </c>
      <c r="E263" s="3">
        <f t="shared" si="58"/>
        <v>39452</v>
      </c>
      <c r="F263" s="3">
        <f t="shared" si="59"/>
        <v>39416</v>
      </c>
      <c r="G263" s="61">
        <f t="shared" si="60"/>
        <v>2007</v>
      </c>
      <c r="H263" s="61">
        <f t="shared" si="61"/>
        <v>11</v>
      </c>
      <c r="I263" s="61" t="str">
        <f>VLOOKUP(H263,'Lookup Values'!$C$2:$D$13,2,FALSE)</f>
        <v>NOV</v>
      </c>
      <c r="J263" s="61">
        <f t="shared" si="62"/>
        <v>5</v>
      </c>
      <c r="K263" s="61">
        <f t="shared" si="63"/>
        <v>2</v>
      </c>
      <c r="L263" s="61" t="str">
        <f>VLOOKUP(K263,'Lookup Values'!$F$2:$G$8,2,FALSE)</f>
        <v>Monday</v>
      </c>
      <c r="M263" s="3">
        <v>39393</v>
      </c>
      <c r="N263" s="63">
        <f t="shared" si="56"/>
        <v>2</v>
      </c>
      <c r="O263" s="8">
        <v>0.19668945740237742</v>
      </c>
      <c r="P263" t="s">
        <v>48</v>
      </c>
      <c r="Q263" t="s">
        <v>49</v>
      </c>
      <c r="R263" t="str">
        <f t="shared" si="64"/>
        <v>Bills: Utilities</v>
      </c>
      <c r="S263" t="s">
        <v>47</v>
      </c>
      <c r="T263" t="s">
        <v>26</v>
      </c>
      <c r="U263" s="1">
        <v>255</v>
      </c>
      <c r="V263" s="1" t="str">
        <f t="shared" si="65"/>
        <v>Bills: $255.00</v>
      </c>
      <c r="W263" s="1">
        <f>IF(U263="","",ROUND(U263*'Lookup Values'!$A$2,2))</f>
        <v>22.63</v>
      </c>
      <c r="X263" s="9" t="str">
        <f t="shared" si="66"/>
        <v>Expense</v>
      </c>
      <c r="Y263" s="2" t="s">
        <v>314</v>
      </c>
      <c r="Z263" s="3">
        <f t="shared" si="67"/>
        <v>39391</v>
      </c>
      <c r="AA263" s="67" t="str">
        <f t="shared" si="68"/>
        <v>NO</v>
      </c>
      <c r="AB263" s="2" t="str">
        <f t="shared" si="69"/>
        <v>NO</v>
      </c>
      <c r="AC263" t="str">
        <f>IF(AND(AND(G263&gt;=2007,G263&lt;=2009),OR(S263&lt;&gt;"MTA",S263&lt;&gt;"Fandango"),OR(P263="Food",P263="Shopping",P263="Entertainment")),"Awesome Transaction",IF(AND(G263&lt;=2010,Q263&lt;&gt;"Alcohol"),"Late Transaction",IF(G263=2006,"Early Transaction","CRAP Transaction")))</f>
        <v>Late Transaction</v>
      </c>
    </row>
    <row r="264" spans="1:29" x14ac:dyDescent="0.25">
      <c r="A264" s="2">
        <v>263</v>
      </c>
      <c r="B264" s="3" t="str">
        <f>TEXT(C264,"yymmdd") &amp; "-" &amp; UPPER(LEFT(P264,2)) &amp; "-" &amp; UPPER(LEFT(S264,3))</f>
        <v>080909-EN-FAN</v>
      </c>
      <c r="C264" s="3">
        <v>39700</v>
      </c>
      <c r="D264" s="3">
        <f t="shared" si="57"/>
        <v>39714</v>
      </c>
      <c r="E264" s="3">
        <f t="shared" si="58"/>
        <v>39761</v>
      </c>
      <c r="F264" s="3">
        <f t="shared" si="59"/>
        <v>39721</v>
      </c>
      <c r="G264" s="61">
        <f t="shared" si="60"/>
        <v>2008</v>
      </c>
      <c r="H264" s="61">
        <f t="shared" si="61"/>
        <v>9</v>
      </c>
      <c r="I264" s="61" t="str">
        <f>VLOOKUP(H264,'Lookup Values'!$C$2:$D$13,2,FALSE)</f>
        <v>SEP</v>
      </c>
      <c r="J264" s="61">
        <f t="shared" si="62"/>
        <v>9</v>
      </c>
      <c r="K264" s="61">
        <f t="shared" si="63"/>
        <v>3</v>
      </c>
      <c r="L264" s="61" t="str">
        <f>VLOOKUP(K264,'Lookup Values'!$F$2:$G$8,2,FALSE)</f>
        <v>Tuesday</v>
      </c>
      <c r="M264" s="3">
        <v>39710</v>
      </c>
      <c r="N264" s="63">
        <f t="shared" si="56"/>
        <v>10</v>
      </c>
      <c r="O264" s="8">
        <v>0.51989253318120898</v>
      </c>
      <c r="P264" t="s">
        <v>14</v>
      </c>
      <c r="Q264" t="s">
        <v>28</v>
      </c>
      <c r="R264" t="str">
        <f t="shared" si="64"/>
        <v>Entertainment: Movies</v>
      </c>
      <c r="S264" t="s">
        <v>27</v>
      </c>
      <c r="T264" t="s">
        <v>16</v>
      </c>
      <c r="U264" s="1">
        <v>337</v>
      </c>
      <c r="V264" s="1" t="str">
        <f t="shared" si="65"/>
        <v>Entertainment: $337.00</v>
      </c>
      <c r="W264" s="1">
        <f>IF(U264="","",ROUND(U264*'Lookup Values'!$A$2,2))</f>
        <v>29.91</v>
      </c>
      <c r="X264" s="9" t="str">
        <f t="shared" si="66"/>
        <v>Expense</v>
      </c>
      <c r="Y264" s="2" t="s">
        <v>315</v>
      </c>
      <c r="Z264" s="3">
        <f t="shared" si="67"/>
        <v>39700</v>
      </c>
      <c r="AA264" s="67" t="str">
        <f t="shared" si="68"/>
        <v>NO</v>
      </c>
      <c r="AB264" s="2" t="str">
        <f t="shared" si="69"/>
        <v>NO</v>
      </c>
      <c r="AC264" t="str">
        <f>IF(AND(AND(G264&gt;=2007,G264&lt;=2009),OR(S264&lt;&gt;"MTA",S264&lt;&gt;"Fandango"),OR(P264="Food",P264="Shopping",P264="Entertainment")),"Awesome Transaction",IF(AND(G264&lt;=2010,Q264&lt;&gt;"Alcohol"),"Late Transaction",IF(G264=2006,"Early Transaction","CRAP Transaction")))</f>
        <v>Awesome Transaction</v>
      </c>
    </row>
    <row r="265" spans="1:29" x14ac:dyDescent="0.25">
      <c r="A265" s="2">
        <v>264</v>
      </c>
      <c r="B265" s="3" t="str">
        <f>TEXT(C265,"yymmdd") &amp; "-" &amp; UPPER(LEFT(P265,2)) &amp; "-" &amp; UPPER(LEFT(S265,3))</f>
        <v>110211-IN-LEG</v>
      </c>
      <c r="C265" s="3">
        <v>40585</v>
      </c>
      <c r="D265" s="3">
        <f t="shared" si="57"/>
        <v>40599</v>
      </c>
      <c r="E265" s="3">
        <f t="shared" si="58"/>
        <v>40644</v>
      </c>
      <c r="F265" s="3">
        <f t="shared" si="59"/>
        <v>40602</v>
      </c>
      <c r="G265" s="61">
        <f t="shared" si="60"/>
        <v>2011</v>
      </c>
      <c r="H265" s="61">
        <f t="shared" si="61"/>
        <v>2</v>
      </c>
      <c r="I265" s="61" t="str">
        <f>VLOOKUP(H265,'Lookup Values'!$C$2:$D$13,2,FALSE)</f>
        <v>FEB</v>
      </c>
      <c r="J265" s="61">
        <f t="shared" si="62"/>
        <v>11</v>
      </c>
      <c r="K265" s="61">
        <f t="shared" si="63"/>
        <v>6</v>
      </c>
      <c r="L265" s="61" t="str">
        <f>VLOOKUP(K265,'Lookup Values'!$F$2:$G$8,2,FALSE)</f>
        <v>Friday</v>
      </c>
      <c r="M265" s="3">
        <v>40592</v>
      </c>
      <c r="N265" s="63">
        <f t="shared" si="56"/>
        <v>7</v>
      </c>
      <c r="O265" s="8">
        <v>3.4552088449911089E-2</v>
      </c>
      <c r="P265" t="s">
        <v>61</v>
      </c>
      <c r="Q265" t="s">
        <v>63</v>
      </c>
      <c r="R265" t="str">
        <f t="shared" si="64"/>
        <v>Income: Freelance Project</v>
      </c>
      <c r="S265" t="s">
        <v>66</v>
      </c>
      <c r="T265" t="s">
        <v>16</v>
      </c>
      <c r="U265" s="1">
        <v>188</v>
      </c>
      <c r="V265" s="1" t="str">
        <f t="shared" si="65"/>
        <v>Income: $188.00</v>
      </c>
      <c r="W265" s="1">
        <f>IF(U265="","",ROUND(U265*'Lookup Values'!$A$2,2))</f>
        <v>16.690000000000001</v>
      </c>
      <c r="X265" s="9" t="str">
        <f t="shared" si="66"/>
        <v>Income</v>
      </c>
      <c r="Y265" s="2" t="s">
        <v>316</v>
      </c>
      <c r="Z265" s="3">
        <f t="shared" si="67"/>
        <v>40585</v>
      </c>
      <c r="AA265" s="67" t="str">
        <f t="shared" si="68"/>
        <v>NO</v>
      </c>
      <c r="AB265" s="2" t="str">
        <f t="shared" si="69"/>
        <v>NO</v>
      </c>
      <c r="AC265" t="str">
        <f>IF(AND(AND(G265&gt;=2007,G265&lt;=2009),OR(S265&lt;&gt;"MTA",S265&lt;&gt;"Fandango"),OR(P265="Food",P265="Shopping",P265="Entertainment")),"Awesome Transaction",IF(AND(G265&lt;=2010,Q265&lt;&gt;"Alcohol"),"Late Transaction",IF(G265=2006,"Early Transaction","CRAP Transaction")))</f>
        <v>CRAP Transaction</v>
      </c>
    </row>
    <row r="266" spans="1:29" x14ac:dyDescent="0.25">
      <c r="A266" s="2">
        <v>265</v>
      </c>
      <c r="B266" s="3" t="str">
        <f>TEXT(C266,"yymmdd") &amp; "-" &amp; UPPER(LEFT(P266,2)) &amp; "-" &amp; UPPER(LEFT(S266,3))</f>
        <v>090503-FO-BAN</v>
      </c>
      <c r="C266" s="3">
        <v>39936</v>
      </c>
      <c r="D266" s="3">
        <f t="shared" si="57"/>
        <v>39948</v>
      </c>
      <c r="E266" s="3">
        <f t="shared" si="58"/>
        <v>39997</v>
      </c>
      <c r="F266" s="3">
        <f t="shared" si="59"/>
        <v>39964</v>
      </c>
      <c r="G266" s="61">
        <f t="shared" si="60"/>
        <v>2009</v>
      </c>
      <c r="H266" s="61">
        <f t="shared" si="61"/>
        <v>5</v>
      </c>
      <c r="I266" s="61" t="str">
        <f>VLOOKUP(H266,'Lookup Values'!$C$2:$D$13,2,FALSE)</f>
        <v>MAY</v>
      </c>
      <c r="J266" s="61">
        <f t="shared" si="62"/>
        <v>3</v>
      </c>
      <c r="K266" s="61">
        <f t="shared" si="63"/>
        <v>1</v>
      </c>
      <c r="L266" s="61" t="str">
        <f>VLOOKUP(K266,'Lookup Values'!$F$2:$G$8,2,FALSE)</f>
        <v>Sunday</v>
      </c>
      <c r="M266" s="3">
        <v>39944</v>
      </c>
      <c r="N266" s="63">
        <f t="shared" si="56"/>
        <v>8</v>
      </c>
      <c r="O266" s="8">
        <v>0.39729564849403753</v>
      </c>
      <c r="P266" t="s">
        <v>18</v>
      </c>
      <c r="Q266" t="s">
        <v>19</v>
      </c>
      <c r="R266" t="str">
        <f t="shared" si="64"/>
        <v>Food: Restaurants</v>
      </c>
      <c r="S266" t="s">
        <v>17</v>
      </c>
      <c r="T266" t="s">
        <v>16</v>
      </c>
      <c r="U266" s="1">
        <v>251</v>
      </c>
      <c r="V266" s="1" t="str">
        <f t="shared" si="65"/>
        <v>Food: $251.00</v>
      </c>
      <c r="W266" s="1">
        <f>IF(U266="","",ROUND(U266*'Lookup Values'!$A$2,2))</f>
        <v>22.28</v>
      </c>
      <c r="X266" s="9" t="str">
        <f t="shared" si="66"/>
        <v>Expense</v>
      </c>
      <c r="Y266" s="2" t="s">
        <v>317</v>
      </c>
      <c r="Z266" s="3">
        <f t="shared" si="67"/>
        <v>39936</v>
      </c>
      <c r="AA266" s="67" t="str">
        <f t="shared" si="68"/>
        <v>NO</v>
      </c>
      <c r="AB266" s="2" t="str">
        <f t="shared" si="69"/>
        <v>NO</v>
      </c>
      <c r="AC266" t="str">
        <f>IF(AND(AND(G266&gt;=2007,G266&lt;=2009),OR(S266&lt;&gt;"MTA",S266&lt;&gt;"Fandango"),OR(P266="Food",P266="Shopping",P266="Entertainment")),"Awesome Transaction",IF(AND(G266&lt;=2010,Q266&lt;&gt;"Alcohol"),"Late Transaction",IF(G266=2006,"Early Transaction","CRAP Transaction")))</f>
        <v>Awesome Transaction</v>
      </c>
    </row>
    <row r="267" spans="1:29" x14ac:dyDescent="0.25">
      <c r="A267" s="2">
        <v>266</v>
      </c>
      <c r="B267" s="3" t="str">
        <f>TEXT(C267,"yymmdd") &amp; "-" &amp; UPPER(LEFT(P267,2)) &amp; "-" &amp; UPPER(LEFT(S267,3))</f>
        <v>120309-ED-SKI</v>
      </c>
      <c r="C267" s="3">
        <v>40977</v>
      </c>
      <c r="D267" s="3">
        <f t="shared" si="57"/>
        <v>40991</v>
      </c>
      <c r="E267" s="3">
        <f t="shared" si="58"/>
        <v>41038</v>
      </c>
      <c r="F267" s="3">
        <f t="shared" si="59"/>
        <v>40999</v>
      </c>
      <c r="G267" s="61">
        <f t="shared" si="60"/>
        <v>2012</v>
      </c>
      <c r="H267" s="61">
        <f t="shared" si="61"/>
        <v>3</v>
      </c>
      <c r="I267" s="61" t="str">
        <f>VLOOKUP(H267,'Lookup Values'!$C$2:$D$13,2,FALSE)</f>
        <v>MAR</v>
      </c>
      <c r="J267" s="61">
        <f t="shared" si="62"/>
        <v>9</v>
      </c>
      <c r="K267" s="61">
        <f t="shared" si="63"/>
        <v>6</v>
      </c>
      <c r="L267" s="61" t="str">
        <f>VLOOKUP(K267,'Lookup Values'!$F$2:$G$8,2,FALSE)</f>
        <v>Friday</v>
      </c>
      <c r="M267" s="3">
        <v>40987</v>
      </c>
      <c r="N267" s="63">
        <f t="shared" si="56"/>
        <v>10</v>
      </c>
      <c r="O267" s="8">
        <v>0.36804428815784684</v>
      </c>
      <c r="P267" t="s">
        <v>24</v>
      </c>
      <c r="Q267" t="s">
        <v>36</v>
      </c>
      <c r="R267" t="str">
        <f t="shared" si="64"/>
        <v>Education: Professional Development</v>
      </c>
      <c r="S267" t="s">
        <v>35</v>
      </c>
      <c r="T267" t="s">
        <v>26</v>
      </c>
      <c r="U267" s="1">
        <v>483</v>
      </c>
      <c r="V267" s="1" t="str">
        <f t="shared" si="65"/>
        <v>Education: $483.00</v>
      </c>
      <c r="W267" s="1">
        <f>IF(U267="","",ROUND(U267*'Lookup Values'!$A$2,2))</f>
        <v>42.87</v>
      </c>
      <c r="X267" s="9" t="str">
        <f t="shared" si="66"/>
        <v>Expense</v>
      </c>
      <c r="Y267" s="2" t="s">
        <v>318</v>
      </c>
      <c r="Z267" s="3">
        <f t="shared" si="67"/>
        <v>40977</v>
      </c>
      <c r="AA267" s="67" t="str">
        <f t="shared" si="68"/>
        <v>YES</v>
      </c>
      <c r="AB267" s="2" t="str">
        <f t="shared" si="69"/>
        <v>YES</v>
      </c>
      <c r="AC267" t="str">
        <f>IF(AND(AND(G267&gt;=2007,G267&lt;=2009),OR(S267&lt;&gt;"MTA",S267&lt;&gt;"Fandango"),OR(P267="Food",P267="Shopping",P267="Entertainment")),"Awesome Transaction",IF(AND(G267&lt;=2010,Q267&lt;&gt;"Alcohol"),"Late Transaction",IF(G267=2006,"Early Transaction","CRAP Transaction")))</f>
        <v>CRAP Transaction</v>
      </c>
    </row>
    <row r="268" spans="1:29" x14ac:dyDescent="0.25">
      <c r="A268" s="2">
        <v>267</v>
      </c>
      <c r="B268" s="3" t="str">
        <f>TEXT(C268,"yymmdd") &amp; "-" &amp; UPPER(LEFT(P268,2)) &amp; "-" &amp; UPPER(LEFT(S268,3))</f>
        <v>090913-ED-SKI</v>
      </c>
      <c r="C268" s="3">
        <v>40069</v>
      </c>
      <c r="D268" s="3">
        <f t="shared" si="57"/>
        <v>40081</v>
      </c>
      <c r="E268" s="3">
        <f t="shared" si="58"/>
        <v>40130</v>
      </c>
      <c r="F268" s="3">
        <f t="shared" si="59"/>
        <v>40086</v>
      </c>
      <c r="G268" s="61">
        <f t="shared" si="60"/>
        <v>2009</v>
      </c>
      <c r="H268" s="61">
        <f t="shared" si="61"/>
        <v>9</v>
      </c>
      <c r="I268" s="61" t="str">
        <f>VLOOKUP(H268,'Lookup Values'!$C$2:$D$13,2,FALSE)</f>
        <v>SEP</v>
      </c>
      <c r="J268" s="61">
        <f t="shared" si="62"/>
        <v>13</v>
      </c>
      <c r="K268" s="61">
        <f t="shared" si="63"/>
        <v>1</v>
      </c>
      <c r="L268" s="61" t="str">
        <f>VLOOKUP(K268,'Lookup Values'!$F$2:$G$8,2,FALSE)</f>
        <v>Sunday</v>
      </c>
      <c r="M268" s="3">
        <v>40075</v>
      </c>
      <c r="N268" s="63">
        <f t="shared" si="56"/>
        <v>6</v>
      </c>
      <c r="O268" s="8">
        <v>0.18392527795189606</v>
      </c>
      <c r="P268" t="s">
        <v>24</v>
      </c>
      <c r="Q268" t="s">
        <v>36</v>
      </c>
      <c r="R268" t="str">
        <f t="shared" si="64"/>
        <v>Education: Professional Development</v>
      </c>
      <c r="S268" t="s">
        <v>35</v>
      </c>
      <c r="T268" t="s">
        <v>16</v>
      </c>
      <c r="U268" s="1">
        <v>477</v>
      </c>
      <c r="V268" s="1" t="str">
        <f t="shared" si="65"/>
        <v>Education: $477.00</v>
      </c>
      <c r="W268" s="1">
        <f>IF(U268="","",ROUND(U268*'Lookup Values'!$A$2,2))</f>
        <v>42.33</v>
      </c>
      <c r="X268" s="9" t="str">
        <f t="shared" si="66"/>
        <v>Expense</v>
      </c>
      <c r="Y268" s="2" t="s">
        <v>319</v>
      </c>
      <c r="Z268" s="3">
        <f t="shared" si="67"/>
        <v>40069</v>
      </c>
      <c r="AA268" s="67" t="str">
        <f t="shared" si="68"/>
        <v>YES</v>
      </c>
      <c r="AB268" s="2" t="str">
        <f t="shared" si="69"/>
        <v>YES</v>
      </c>
      <c r="AC268" t="str">
        <f>IF(AND(AND(G268&gt;=2007,G268&lt;=2009),OR(S268&lt;&gt;"MTA",S268&lt;&gt;"Fandango"),OR(P268="Food",P268="Shopping",P268="Entertainment")),"Awesome Transaction",IF(AND(G268&lt;=2010,Q268&lt;&gt;"Alcohol"),"Late Transaction",IF(G268=2006,"Early Transaction","CRAP Transaction")))</f>
        <v>Late Transaction</v>
      </c>
    </row>
    <row r="269" spans="1:29" x14ac:dyDescent="0.25">
      <c r="A269" s="2">
        <v>268</v>
      </c>
      <c r="B269" s="3" t="str">
        <f>TEXT(C269,"yymmdd") &amp; "-" &amp; UPPER(LEFT(P269,2)) &amp; "-" &amp; UPPER(LEFT(S269,3))</f>
        <v>071024-SH-EXP</v>
      </c>
      <c r="C269" s="3">
        <v>39379</v>
      </c>
      <c r="D269" s="3">
        <f t="shared" si="57"/>
        <v>39393</v>
      </c>
      <c r="E269" s="3">
        <f t="shared" si="58"/>
        <v>39440</v>
      </c>
      <c r="F269" s="3">
        <f t="shared" si="59"/>
        <v>39386</v>
      </c>
      <c r="G269" s="61">
        <f t="shared" si="60"/>
        <v>2007</v>
      </c>
      <c r="H269" s="61">
        <f t="shared" si="61"/>
        <v>10</v>
      </c>
      <c r="I269" s="61" t="str">
        <f>VLOOKUP(H269,'Lookup Values'!$C$2:$D$13,2,FALSE)</f>
        <v>OCT</v>
      </c>
      <c r="J269" s="61">
        <f t="shared" si="62"/>
        <v>24</v>
      </c>
      <c r="K269" s="61">
        <f t="shared" si="63"/>
        <v>4</v>
      </c>
      <c r="L269" s="61" t="str">
        <f>VLOOKUP(K269,'Lookup Values'!$F$2:$G$8,2,FALSE)</f>
        <v>Wednesday</v>
      </c>
      <c r="M269" s="3">
        <v>39381</v>
      </c>
      <c r="N269" s="63">
        <f t="shared" si="56"/>
        <v>2</v>
      </c>
      <c r="O269" s="8">
        <v>0.27423618532544392</v>
      </c>
      <c r="P269" t="s">
        <v>21</v>
      </c>
      <c r="Q269" t="s">
        <v>41</v>
      </c>
      <c r="R269" t="str">
        <f t="shared" si="64"/>
        <v>Shopping: Clothing</v>
      </c>
      <c r="S269" t="s">
        <v>40</v>
      </c>
      <c r="T269" t="s">
        <v>29</v>
      </c>
      <c r="U269" s="1">
        <v>35</v>
      </c>
      <c r="V269" s="1" t="str">
        <f t="shared" si="65"/>
        <v>Shopping: $35.00</v>
      </c>
      <c r="W269" s="1">
        <f>IF(U269="","",ROUND(U269*'Lookup Values'!$A$2,2))</f>
        <v>3.11</v>
      </c>
      <c r="X269" s="9" t="str">
        <f t="shared" si="66"/>
        <v>Expense</v>
      </c>
      <c r="Y269" s="2" t="s">
        <v>320</v>
      </c>
      <c r="Z269" s="3">
        <f t="shared" si="67"/>
        <v>39379</v>
      </c>
      <c r="AA269" s="67" t="str">
        <f t="shared" si="68"/>
        <v>NO</v>
      </c>
      <c r="AB269" s="2" t="str">
        <f t="shared" si="69"/>
        <v>NO</v>
      </c>
      <c r="AC269" t="str">
        <f>IF(AND(AND(G269&gt;=2007,G269&lt;=2009),OR(S269&lt;&gt;"MTA",S269&lt;&gt;"Fandango"),OR(P269="Food",P269="Shopping",P269="Entertainment")),"Awesome Transaction",IF(AND(G269&lt;=2010,Q269&lt;&gt;"Alcohol"),"Late Transaction",IF(G269=2006,"Early Transaction","CRAP Transaction")))</f>
        <v>Awesome Transaction</v>
      </c>
    </row>
    <row r="270" spans="1:29" x14ac:dyDescent="0.25">
      <c r="A270" s="2">
        <v>269</v>
      </c>
      <c r="B270" s="3" t="str">
        <f>TEXT(C270,"yymmdd") &amp; "-" &amp; UPPER(LEFT(P270,2)) &amp; "-" &amp; UPPER(LEFT(S270,3))</f>
        <v>070601-SH-AMA</v>
      </c>
      <c r="C270" s="3">
        <v>39234</v>
      </c>
      <c r="D270" s="3">
        <f t="shared" si="57"/>
        <v>39248</v>
      </c>
      <c r="E270" s="3">
        <f t="shared" si="58"/>
        <v>39295</v>
      </c>
      <c r="F270" s="3">
        <f t="shared" si="59"/>
        <v>39263</v>
      </c>
      <c r="G270" s="61">
        <f t="shared" si="60"/>
        <v>2007</v>
      </c>
      <c r="H270" s="61">
        <f t="shared" si="61"/>
        <v>6</v>
      </c>
      <c r="I270" s="61" t="str">
        <f>VLOOKUP(H270,'Lookup Values'!$C$2:$D$13,2,FALSE)</f>
        <v>JUN</v>
      </c>
      <c r="J270" s="61">
        <f t="shared" si="62"/>
        <v>1</v>
      </c>
      <c r="K270" s="61">
        <f t="shared" si="63"/>
        <v>6</v>
      </c>
      <c r="L270" s="61" t="str">
        <f>VLOOKUP(K270,'Lookup Values'!$F$2:$G$8,2,FALSE)</f>
        <v>Friday</v>
      </c>
      <c r="M270" s="3">
        <v>39236</v>
      </c>
      <c r="N270" s="63">
        <f t="shared" si="56"/>
        <v>2</v>
      </c>
      <c r="O270" s="8">
        <v>0.45149589738414342</v>
      </c>
      <c r="P270" t="s">
        <v>21</v>
      </c>
      <c r="Q270" t="s">
        <v>22</v>
      </c>
      <c r="R270" t="str">
        <f t="shared" si="64"/>
        <v>Shopping: Electronics</v>
      </c>
      <c r="S270" t="s">
        <v>20</v>
      </c>
      <c r="T270" t="s">
        <v>26</v>
      </c>
      <c r="U270" s="1">
        <v>111</v>
      </c>
      <c r="V270" s="1" t="str">
        <f t="shared" si="65"/>
        <v>Shopping: $111.00</v>
      </c>
      <c r="W270" s="1">
        <f>IF(U270="","",ROUND(U270*'Lookup Values'!$A$2,2))</f>
        <v>9.85</v>
      </c>
      <c r="X270" s="9" t="str">
        <f t="shared" si="66"/>
        <v>Expense</v>
      </c>
      <c r="Y270" s="2" t="s">
        <v>321</v>
      </c>
      <c r="Z270" s="3">
        <f t="shared" si="67"/>
        <v>39234</v>
      </c>
      <c r="AA270" s="67" t="str">
        <f t="shared" si="68"/>
        <v>YES</v>
      </c>
      <c r="AB270" s="2" t="str">
        <f t="shared" si="69"/>
        <v>NO</v>
      </c>
      <c r="AC270" t="str">
        <f>IF(AND(AND(G270&gt;=2007,G270&lt;=2009),OR(S270&lt;&gt;"MTA",S270&lt;&gt;"Fandango"),OR(P270="Food",P270="Shopping",P270="Entertainment")),"Awesome Transaction",IF(AND(G270&lt;=2010,Q270&lt;&gt;"Alcohol"),"Late Transaction",IF(G270=2006,"Early Transaction","CRAP Transaction")))</f>
        <v>Awesome Transaction</v>
      </c>
    </row>
    <row r="271" spans="1:29" x14ac:dyDescent="0.25">
      <c r="A271" s="2">
        <v>270</v>
      </c>
      <c r="B271" s="3" t="str">
        <f>TEXT(C271,"yymmdd") &amp; "-" &amp; UPPER(LEFT(P271,2)) &amp; "-" &amp; UPPER(LEFT(S271,3))</f>
        <v>100114-HO-BED</v>
      </c>
      <c r="C271" s="3">
        <v>40192</v>
      </c>
      <c r="D271" s="3">
        <f t="shared" si="57"/>
        <v>40206</v>
      </c>
      <c r="E271" s="3">
        <f t="shared" si="58"/>
        <v>40251</v>
      </c>
      <c r="F271" s="3">
        <f t="shared" si="59"/>
        <v>40209</v>
      </c>
      <c r="G271" s="61">
        <f t="shared" si="60"/>
        <v>2010</v>
      </c>
      <c r="H271" s="61">
        <f t="shared" si="61"/>
        <v>1</v>
      </c>
      <c r="I271" s="61" t="str">
        <f>VLOOKUP(H271,'Lookup Values'!$C$2:$D$13,2,FALSE)</f>
        <v>JAN</v>
      </c>
      <c r="J271" s="61">
        <f t="shared" si="62"/>
        <v>14</v>
      </c>
      <c r="K271" s="61">
        <f t="shared" si="63"/>
        <v>5</v>
      </c>
      <c r="L271" s="61" t="str">
        <f>VLOOKUP(K271,'Lookup Values'!$F$2:$G$8,2,FALSE)</f>
        <v>Thursday</v>
      </c>
      <c r="M271" s="3">
        <v>40199</v>
      </c>
      <c r="N271" s="63">
        <f t="shared" si="56"/>
        <v>7</v>
      </c>
      <c r="O271" s="8">
        <v>0.86770232653802559</v>
      </c>
      <c r="P271" t="s">
        <v>38</v>
      </c>
      <c r="Q271" t="s">
        <v>39</v>
      </c>
      <c r="R271" t="str">
        <f t="shared" si="64"/>
        <v>Home: Cleaning Supplies</v>
      </c>
      <c r="S271" t="s">
        <v>37</v>
      </c>
      <c r="T271" t="s">
        <v>16</v>
      </c>
      <c r="U271" s="1">
        <v>18</v>
      </c>
      <c r="V271" s="1" t="str">
        <f t="shared" si="65"/>
        <v>Home: $18.00</v>
      </c>
      <c r="W271" s="1">
        <f>IF(U271="","",ROUND(U271*'Lookup Values'!$A$2,2))</f>
        <v>1.6</v>
      </c>
      <c r="X271" s="9" t="str">
        <f t="shared" si="66"/>
        <v>Expense</v>
      </c>
      <c r="Y271" s="2" t="s">
        <v>322</v>
      </c>
      <c r="Z271" s="3">
        <f t="shared" si="67"/>
        <v>40192</v>
      </c>
      <c r="AA271" s="67" t="str">
        <f t="shared" si="68"/>
        <v>NO</v>
      </c>
      <c r="AB271" s="2" t="str">
        <f t="shared" si="69"/>
        <v>NO</v>
      </c>
      <c r="AC271" t="str">
        <f>IF(AND(AND(G271&gt;=2007,G271&lt;=2009),OR(S271&lt;&gt;"MTA",S271&lt;&gt;"Fandango"),OR(P271="Food",P271="Shopping",P271="Entertainment")),"Awesome Transaction",IF(AND(G271&lt;=2010,Q271&lt;&gt;"Alcohol"),"Late Transaction",IF(G271=2006,"Early Transaction","CRAP Transaction")))</f>
        <v>Late Transaction</v>
      </c>
    </row>
    <row r="272" spans="1:29" x14ac:dyDescent="0.25">
      <c r="A272" s="2">
        <v>271</v>
      </c>
      <c r="B272" s="3" t="str">
        <f>TEXT(C272,"yymmdd") &amp; "-" &amp; UPPER(LEFT(P272,2)) &amp; "-" &amp; UPPER(LEFT(S272,3))</f>
        <v>070327-SH-EXP</v>
      </c>
      <c r="C272" s="3">
        <v>39168</v>
      </c>
      <c r="D272" s="3">
        <f t="shared" si="57"/>
        <v>39182</v>
      </c>
      <c r="E272" s="3">
        <f t="shared" si="58"/>
        <v>39229</v>
      </c>
      <c r="F272" s="3">
        <f t="shared" si="59"/>
        <v>39172</v>
      </c>
      <c r="G272" s="61">
        <f t="shared" si="60"/>
        <v>2007</v>
      </c>
      <c r="H272" s="61">
        <f t="shared" si="61"/>
        <v>3</v>
      </c>
      <c r="I272" s="61" t="str">
        <f>VLOOKUP(H272,'Lookup Values'!$C$2:$D$13,2,FALSE)</f>
        <v>MAR</v>
      </c>
      <c r="J272" s="61">
        <f t="shared" si="62"/>
        <v>27</v>
      </c>
      <c r="K272" s="61">
        <f t="shared" si="63"/>
        <v>3</v>
      </c>
      <c r="L272" s="61" t="str">
        <f>VLOOKUP(K272,'Lookup Values'!$F$2:$G$8,2,FALSE)</f>
        <v>Tuesday</v>
      </c>
      <c r="M272" s="3">
        <v>39174</v>
      </c>
      <c r="N272" s="63">
        <f t="shared" si="56"/>
        <v>6</v>
      </c>
      <c r="O272" s="8">
        <v>0.22231933487700495</v>
      </c>
      <c r="P272" t="s">
        <v>21</v>
      </c>
      <c r="Q272" t="s">
        <v>41</v>
      </c>
      <c r="R272" t="str">
        <f t="shared" si="64"/>
        <v>Shopping: Clothing</v>
      </c>
      <c r="S272" t="s">
        <v>40</v>
      </c>
      <c r="T272" t="s">
        <v>29</v>
      </c>
      <c r="U272" s="1">
        <v>106</v>
      </c>
      <c r="V272" s="1" t="str">
        <f t="shared" si="65"/>
        <v>Shopping: $106.00</v>
      </c>
      <c r="W272" s="1">
        <f>IF(U272="","",ROUND(U272*'Lookup Values'!$A$2,2))</f>
        <v>9.41</v>
      </c>
      <c r="X272" s="9" t="str">
        <f t="shared" si="66"/>
        <v>Expense</v>
      </c>
      <c r="Y272" s="2" t="s">
        <v>323</v>
      </c>
      <c r="Z272" s="3">
        <f t="shared" si="67"/>
        <v>39168</v>
      </c>
      <c r="AA272" s="67" t="str">
        <f t="shared" si="68"/>
        <v>NO</v>
      </c>
      <c r="AB272" s="2" t="str">
        <f t="shared" si="69"/>
        <v>NO</v>
      </c>
      <c r="AC272" t="str">
        <f>IF(AND(AND(G272&gt;=2007,G272&lt;=2009),OR(S272&lt;&gt;"MTA",S272&lt;&gt;"Fandango"),OR(P272="Food",P272="Shopping",P272="Entertainment")),"Awesome Transaction",IF(AND(G272&lt;=2010,Q272&lt;&gt;"Alcohol"),"Late Transaction",IF(G272=2006,"Early Transaction","CRAP Transaction")))</f>
        <v>Awesome Transaction</v>
      </c>
    </row>
    <row r="273" spans="1:29" x14ac:dyDescent="0.25">
      <c r="A273" s="2">
        <v>272</v>
      </c>
      <c r="B273" s="3" t="str">
        <f>TEXT(C273,"yymmdd") &amp; "-" &amp; UPPER(LEFT(P273,2)) &amp; "-" &amp; UPPER(LEFT(S273,3))</f>
        <v>120719-HO-BED</v>
      </c>
      <c r="C273" s="3">
        <v>41109</v>
      </c>
      <c r="D273" s="3">
        <f t="shared" si="57"/>
        <v>41123</v>
      </c>
      <c r="E273" s="3">
        <f t="shared" si="58"/>
        <v>41171</v>
      </c>
      <c r="F273" s="3">
        <f t="shared" si="59"/>
        <v>41121</v>
      </c>
      <c r="G273" s="61">
        <f t="shared" si="60"/>
        <v>2012</v>
      </c>
      <c r="H273" s="61">
        <f t="shared" si="61"/>
        <v>7</v>
      </c>
      <c r="I273" s="61" t="str">
        <f>VLOOKUP(H273,'Lookup Values'!$C$2:$D$13,2,FALSE)</f>
        <v>JUL</v>
      </c>
      <c r="J273" s="61">
        <f t="shared" si="62"/>
        <v>19</v>
      </c>
      <c r="K273" s="61">
        <f t="shared" si="63"/>
        <v>5</v>
      </c>
      <c r="L273" s="61" t="str">
        <f>VLOOKUP(K273,'Lookup Values'!$F$2:$G$8,2,FALSE)</f>
        <v>Thursday</v>
      </c>
      <c r="M273" s="3">
        <v>41119</v>
      </c>
      <c r="N273" s="63">
        <f t="shared" si="56"/>
        <v>10</v>
      </c>
      <c r="O273" s="8">
        <v>0.63073100481854083</v>
      </c>
      <c r="P273" t="s">
        <v>38</v>
      </c>
      <c r="Q273" t="s">
        <v>39</v>
      </c>
      <c r="R273" t="str">
        <f t="shared" si="64"/>
        <v>Home: Cleaning Supplies</v>
      </c>
      <c r="S273" t="s">
        <v>37</v>
      </c>
      <c r="T273" t="s">
        <v>16</v>
      </c>
      <c r="U273" s="1">
        <v>141</v>
      </c>
      <c r="V273" s="1" t="str">
        <f t="shared" si="65"/>
        <v>Home: $141.00</v>
      </c>
      <c r="W273" s="1">
        <f>IF(U273="","",ROUND(U273*'Lookup Values'!$A$2,2))</f>
        <v>12.51</v>
      </c>
      <c r="X273" s="9" t="str">
        <f t="shared" si="66"/>
        <v>Expense</v>
      </c>
      <c r="Y273" s="2" t="s">
        <v>324</v>
      </c>
      <c r="Z273" s="3">
        <f t="shared" si="67"/>
        <v>41109</v>
      </c>
      <c r="AA273" s="67" t="str">
        <f t="shared" si="68"/>
        <v>NO</v>
      </c>
      <c r="AB273" s="2" t="str">
        <f t="shared" si="69"/>
        <v>NO</v>
      </c>
      <c r="AC273" t="str">
        <f>IF(AND(AND(G273&gt;=2007,G273&lt;=2009),OR(S273&lt;&gt;"MTA",S273&lt;&gt;"Fandango"),OR(P273="Food",P273="Shopping",P273="Entertainment")),"Awesome Transaction",IF(AND(G273&lt;=2010,Q273&lt;&gt;"Alcohol"),"Late Transaction",IF(G273=2006,"Early Transaction","CRAP Transaction")))</f>
        <v>CRAP Transaction</v>
      </c>
    </row>
    <row r="274" spans="1:29" x14ac:dyDescent="0.25">
      <c r="A274" s="2">
        <v>273</v>
      </c>
      <c r="B274" s="3" t="str">
        <f>TEXT(C274,"yymmdd") &amp; "-" &amp; UPPER(LEFT(P274,2)) &amp; "-" &amp; UPPER(LEFT(S274,3))</f>
        <v>120126-TR-MTA</v>
      </c>
      <c r="C274" s="3">
        <v>40934</v>
      </c>
      <c r="D274" s="3">
        <f t="shared" si="57"/>
        <v>40948</v>
      </c>
      <c r="E274" s="3">
        <f t="shared" si="58"/>
        <v>40994</v>
      </c>
      <c r="F274" s="3">
        <f t="shared" si="59"/>
        <v>40939</v>
      </c>
      <c r="G274" s="61">
        <f t="shared" si="60"/>
        <v>2012</v>
      </c>
      <c r="H274" s="61">
        <f t="shared" si="61"/>
        <v>1</v>
      </c>
      <c r="I274" s="61" t="str">
        <f>VLOOKUP(H274,'Lookup Values'!$C$2:$D$13,2,FALSE)</f>
        <v>JAN</v>
      </c>
      <c r="J274" s="61">
        <f t="shared" si="62"/>
        <v>26</v>
      </c>
      <c r="K274" s="61">
        <f t="shared" si="63"/>
        <v>5</v>
      </c>
      <c r="L274" s="61" t="str">
        <f>VLOOKUP(K274,'Lookup Values'!$F$2:$G$8,2,FALSE)</f>
        <v>Thursday</v>
      </c>
      <c r="M274" s="3">
        <v>40939</v>
      </c>
      <c r="N274" s="63">
        <f t="shared" si="56"/>
        <v>5</v>
      </c>
      <c r="O274" s="8">
        <v>0.25243776728654255</v>
      </c>
      <c r="P274" t="s">
        <v>33</v>
      </c>
      <c r="Q274" t="s">
        <v>34</v>
      </c>
      <c r="R274" t="str">
        <f t="shared" si="64"/>
        <v>Transportation: Subway</v>
      </c>
      <c r="S274" t="s">
        <v>32</v>
      </c>
      <c r="T274" t="s">
        <v>29</v>
      </c>
      <c r="U274" s="1">
        <v>422</v>
      </c>
      <c r="V274" s="1" t="str">
        <f t="shared" si="65"/>
        <v>Transportation: $422.00</v>
      </c>
      <c r="W274" s="1">
        <f>IF(U274="","",ROUND(U274*'Lookup Values'!$A$2,2))</f>
        <v>37.450000000000003</v>
      </c>
      <c r="X274" s="9" t="str">
        <f t="shared" si="66"/>
        <v>Expense</v>
      </c>
      <c r="Y274" s="2" t="s">
        <v>325</v>
      </c>
      <c r="Z274" s="3">
        <f t="shared" si="67"/>
        <v>40934</v>
      </c>
      <c r="AA274" s="67" t="str">
        <f t="shared" si="68"/>
        <v>YES</v>
      </c>
      <c r="AB274" s="2" t="str">
        <f t="shared" si="69"/>
        <v>YES</v>
      </c>
      <c r="AC274" t="str">
        <f>IF(AND(AND(G274&gt;=2007,G274&lt;=2009),OR(S274&lt;&gt;"MTA",S274&lt;&gt;"Fandango"),OR(P274="Food",P274="Shopping",P274="Entertainment")),"Awesome Transaction",IF(AND(G274&lt;=2010,Q274&lt;&gt;"Alcohol"),"Late Transaction",IF(G274=2006,"Early Transaction","CRAP Transaction")))</f>
        <v>CRAP Transaction</v>
      </c>
    </row>
    <row r="275" spans="1:29" x14ac:dyDescent="0.25">
      <c r="A275" s="2">
        <v>274</v>
      </c>
      <c r="B275" s="3" t="str">
        <f>TEXT(C275,"yymmdd") &amp; "-" &amp; UPPER(LEFT(P275,2)) &amp; "-" &amp; UPPER(LEFT(S275,3))</f>
        <v>080215-IN-EZE</v>
      </c>
      <c r="C275" s="3">
        <v>39493</v>
      </c>
      <c r="D275" s="3">
        <f t="shared" si="57"/>
        <v>39507</v>
      </c>
      <c r="E275" s="3">
        <f t="shared" si="58"/>
        <v>39553</v>
      </c>
      <c r="F275" s="3">
        <f t="shared" si="59"/>
        <v>39507</v>
      </c>
      <c r="G275" s="61">
        <f t="shared" si="60"/>
        <v>2008</v>
      </c>
      <c r="H275" s="61">
        <f t="shared" si="61"/>
        <v>2</v>
      </c>
      <c r="I275" s="61" t="str">
        <f>VLOOKUP(H275,'Lookup Values'!$C$2:$D$13,2,FALSE)</f>
        <v>FEB</v>
      </c>
      <c r="J275" s="61">
        <f t="shared" si="62"/>
        <v>15</v>
      </c>
      <c r="K275" s="61">
        <f t="shared" si="63"/>
        <v>6</v>
      </c>
      <c r="L275" s="61" t="str">
        <f>VLOOKUP(K275,'Lookup Values'!$F$2:$G$8,2,FALSE)</f>
        <v>Friday</v>
      </c>
      <c r="M275" s="3">
        <v>39496</v>
      </c>
      <c r="N275" s="63">
        <f t="shared" si="56"/>
        <v>3</v>
      </c>
      <c r="O275" s="8">
        <v>3.7852002675884178E-2</v>
      </c>
      <c r="P275" t="s">
        <v>61</v>
      </c>
      <c r="Q275" t="s">
        <v>62</v>
      </c>
      <c r="R275" t="str">
        <f t="shared" si="64"/>
        <v>Income: Salary</v>
      </c>
      <c r="S275" t="s">
        <v>65</v>
      </c>
      <c r="T275" t="s">
        <v>26</v>
      </c>
      <c r="U275" s="1">
        <v>68</v>
      </c>
      <c r="V275" s="1" t="str">
        <f t="shared" si="65"/>
        <v>Income: $68.00</v>
      </c>
      <c r="W275" s="1">
        <f>IF(U275="","",ROUND(U275*'Lookup Values'!$A$2,2))</f>
        <v>6.04</v>
      </c>
      <c r="X275" s="9" t="str">
        <f t="shared" si="66"/>
        <v>Income</v>
      </c>
      <c r="Y275" s="2" t="s">
        <v>326</v>
      </c>
      <c r="Z275" s="3">
        <f t="shared" si="67"/>
        <v>39493</v>
      </c>
      <c r="AA275" s="67" t="str">
        <f t="shared" si="68"/>
        <v>NO</v>
      </c>
      <c r="AB275" s="2" t="str">
        <f t="shared" si="69"/>
        <v>NO</v>
      </c>
      <c r="AC275" t="str">
        <f>IF(AND(AND(G275&gt;=2007,G275&lt;=2009),OR(S275&lt;&gt;"MTA",S275&lt;&gt;"Fandango"),OR(P275="Food",P275="Shopping",P275="Entertainment")),"Awesome Transaction",IF(AND(G275&lt;=2010,Q275&lt;&gt;"Alcohol"),"Late Transaction",IF(G275=2006,"Early Transaction","CRAP Transaction")))</f>
        <v>Late Transaction</v>
      </c>
    </row>
    <row r="276" spans="1:29" x14ac:dyDescent="0.25">
      <c r="A276" s="2">
        <v>275</v>
      </c>
      <c r="B276" s="3" t="str">
        <f>TEXT(C276,"yymmdd") &amp; "-" &amp; UPPER(LEFT(P276,2)) &amp; "-" &amp; UPPER(LEFT(S276,3))</f>
        <v>090620-EN-FAN</v>
      </c>
      <c r="C276" s="3">
        <v>39984</v>
      </c>
      <c r="D276" s="3">
        <f t="shared" si="57"/>
        <v>39997</v>
      </c>
      <c r="E276" s="3">
        <f t="shared" si="58"/>
        <v>40045</v>
      </c>
      <c r="F276" s="3">
        <f t="shared" si="59"/>
        <v>39994</v>
      </c>
      <c r="G276" s="61">
        <f t="shared" si="60"/>
        <v>2009</v>
      </c>
      <c r="H276" s="61">
        <f t="shared" si="61"/>
        <v>6</v>
      </c>
      <c r="I276" s="61" t="str">
        <f>VLOOKUP(H276,'Lookup Values'!$C$2:$D$13,2,FALSE)</f>
        <v>JUN</v>
      </c>
      <c r="J276" s="61">
        <f t="shared" si="62"/>
        <v>20</v>
      </c>
      <c r="K276" s="61">
        <f t="shared" si="63"/>
        <v>7</v>
      </c>
      <c r="L276" s="61" t="str">
        <f>VLOOKUP(K276,'Lookup Values'!$F$2:$G$8,2,FALSE)</f>
        <v>Saturday</v>
      </c>
      <c r="M276" s="3">
        <v>39986</v>
      </c>
      <c r="N276" s="63">
        <f t="shared" si="56"/>
        <v>2</v>
      </c>
      <c r="O276" s="8">
        <v>8.4113919977552687E-2</v>
      </c>
      <c r="P276" t="s">
        <v>14</v>
      </c>
      <c r="Q276" t="s">
        <v>28</v>
      </c>
      <c r="R276" t="str">
        <f t="shared" si="64"/>
        <v>Entertainment: Movies</v>
      </c>
      <c r="S276" t="s">
        <v>27</v>
      </c>
      <c r="T276" t="s">
        <v>29</v>
      </c>
      <c r="U276" s="1">
        <v>319</v>
      </c>
      <c r="V276" s="1" t="str">
        <f t="shared" si="65"/>
        <v>Entertainment: $319.00</v>
      </c>
      <c r="W276" s="1">
        <f>IF(U276="","",ROUND(U276*'Lookup Values'!$A$2,2))</f>
        <v>28.31</v>
      </c>
      <c r="X276" s="9" t="str">
        <f t="shared" si="66"/>
        <v>Expense</v>
      </c>
      <c r="Y276" s="2" t="s">
        <v>327</v>
      </c>
      <c r="Z276" s="3">
        <f t="shared" si="67"/>
        <v>39984</v>
      </c>
      <c r="AA276" s="67" t="str">
        <f t="shared" si="68"/>
        <v>NO</v>
      </c>
      <c r="AB276" s="2" t="str">
        <f t="shared" si="69"/>
        <v>NO</v>
      </c>
      <c r="AC276" t="str">
        <f>IF(AND(AND(G276&gt;=2007,G276&lt;=2009),OR(S276&lt;&gt;"MTA",S276&lt;&gt;"Fandango"),OR(P276="Food",P276="Shopping",P276="Entertainment")),"Awesome Transaction",IF(AND(G276&lt;=2010,Q276&lt;&gt;"Alcohol"),"Late Transaction",IF(G276=2006,"Early Transaction","CRAP Transaction")))</f>
        <v>Awesome Transaction</v>
      </c>
    </row>
    <row r="277" spans="1:29" x14ac:dyDescent="0.25">
      <c r="A277" s="2">
        <v>276</v>
      </c>
      <c r="B277" s="3" t="str">
        <f>TEXT(C277,"yymmdd") &amp; "-" &amp; UPPER(LEFT(P277,2)) &amp; "-" &amp; UPPER(LEFT(S277,3))</f>
        <v>080609-ED-SKI</v>
      </c>
      <c r="C277" s="3">
        <v>39608</v>
      </c>
      <c r="D277" s="3">
        <f t="shared" si="57"/>
        <v>39622</v>
      </c>
      <c r="E277" s="3">
        <f t="shared" si="58"/>
        <v>39669</v>
      </c>
      <c r="F277" s="3">
        <f t="shared" si="59"/>
        <v>39629</v>
      </c>
      <c r="G277" s="61">
        <f t="shared" si="60"/>
        <v>2008</v>
      </c>
      <c r="H277" s="61">
        <f t="shared" si="61"/>
        <v>6</v>
      </c>
      <c r="I277" s="61" t="str">
        <f>VLOOKUP(H277,'Lookup Values'!$C$2:$D$13,2,FALSE)</f>
        <v>JUN</v>
      </c>
      <c r="J277" s="61">
        <f t="shared" si="62"/>
        <v>9</v>
      </c>
      <c r="K277" s="61">
        <f t="shared" si="63"/>
        <v>2</v>
      </c>
      <c r="L277" s="61" t="str">
        <f>VLOOKUP(K277,'Lookup Values'!$F$2:$G$8,2,FALSE)</f>
        <v>Monday</v>
      </c>
      <c r="M277" s="3">
        <v>39613</v>
      </c>
      <c r="N277" s="63">
        <f t="shared" si="56"/>
        <v>5</v>
      </c>
      <c r="O277" s="8">
        <v>0.66323735204551981</v>
      </c>
      <c r="P277" t="s">
        <v>24</v>
      </c>
      <c r="Q277" t="s">
        <v>36</v>
      </c>
      <c r="R277" t="str">
        <f t="shared" si="64"/>
        <v>Education: Professional Development</v>
      </c>
      <c r="S277" t="s">
        <v>35</v>
      </c>
      <c r="T277" t="s">
        <v>29</v>
      </c>
      <c r="U277" s="1">
        <v>296</v>
      </c>
      <c r="V277" s="1" t="str">
        <f t="shared" si="65"/>
        <v>Education: $296.00</v>
      </c>
      <c r="W277" s="1">
        <f>IF(U277="","",ROUND(U277*'Lookup Values'!$A$2,2))</f>
        <v>26.27</v>
      </c>
      <c r="X277" s="9" t="str">
        <f t="shared" si="66"/>
        <v>Expense</v>
      </c>
      <c r="Y277" s="2" t="s">
        <v>328</v>
      </c>
      <c r="Z277" s="3">
        <f t="shared" si="67"/>
        <v>39608</v>
      </c>
      <c r="AA277" s="67" t="str">
        <f t="shared" si="68"/>
        <v>YES</v>
      </c>
      <c r="AB277" s="2" t="str">
        <f t="shared" si="69"/>
        <v>NO</v>
      </c>
      <c r="AC277" t="str">
        <f>IF(AND(AND(G277&gt;=2007,G277&lt;=2009),OR(S277&lt;&gt;"MTA",S277&lt;&gt;"Fandango"),OR(P277="Food",P277="Shopping",P277="Entertainment")),"Awesome Transaction",IF(AND(G277&lt;=2010,Q277&lt;&gt;"Alcohol"),"Late Transaction",IF(G277=2006,"Early Transaction","CRAP Transaction")))</f>
        <v>Late Transaction</v>
      </c>
    </row>
    <row r="278" spans="1:29" x14ac:dyDescent="0.25">
      <c r="A278" s="2">
        <v>277</v>
      </c>
      <c r="B278" s="3" t="str">
        <f>TEXT(C278,"yymmdd") &amp; "-" &amp; UPPER(LEFT(P278,2)) &amp; "-" &amp; UPPER(LEFT(S278,3))</f>
        <v>110921-EN-MOE</v>
      </c>
      <c r="C278" s="3">
        <v>40807</v>
      </c>
      <c r="D278" s="3">
        <f t="shared" si="57"/>
        <v>40821</v>
      </c>
      <c r="E278" s="3">
        <f t="shared" si="58"/>
        <v>40868</v>
      </c>
      <c r="F278" s="3">
        <f t="shared" si="59"/>
        <v>40816</v>
      </c>
      <c r="G278" s="61">
        <f t="shared" si="60"/>
        <v>2011</v>
      </c>
      <c r="H278" s="61">
        <f t="shared" si="61"/>
        <v>9</v>
      </c>
      <c r="I278" s="61" t="str">
        <f>VLOOKUP(H278,'Lookup Values'!$C$2:$D$13,2,FALSE)</f>
        <v>SEP</v>
      </c>
      <c r="J278" s="61">
        <f t="shared" si="62"/>
        <v>21</v>
      </c>
      <c r="K278" s="61">
        <f t="shared" si="63"/>
        <v>4</v>
      </c>
      <c r="L278" s="61" t="str">
        <f>VLOOKUP(K278,'Lookup Values'!$F$2:$G$8,2,FALSE)</f>
        <v>Wednesday</v>
      </c>
      <c r="M278" s="3">
        <v>40813</v>
      </c>
      <c r="N278" s="63">
        <f t="shared" si="56"/>
        <v>6</v>
      </c>
      <c r="O278" s="8">
        <v>0.81205780912240388</v>
      </c>
      <c r="P278" t="s">
        <v>14</v>
      </c>
      <c r="Q278" t="s">
        <v>15</v>
      </c>
      <c r="R278" t="str">
        <f t="shared" si="64"/>
        <v>Entertainment: Alcohol</v>
      </c>
      <c r="S278" t="s">
        <v>13</v>
      </c>
      <c r="T278" t="s">
        <v>16</v>
      </c>
      <c r="U278" s="1">
        <v>65</v>
      </c>
      <c r="V278" s="1" t="str">
        <f t="shared" si="65"/>
        <v>Entertainment: $65.00</v>
      </c>
      <c r="W278" s="1">
        <f>IF(U278="","",ROUND(U278*'Lookup Values'!$A$2,2))</f>
        <v>5.77</v>
      </c>
      <c r="X278" s="9" t="str">
        <f t="shared" si="66"/>
        <v>Expense</v>
      </c>
      <c r="Y278" s="2" t="s">
        <v>329</v>
      </c>
      <c r="Z278" s="3">
        <f t="shared" si="67"/>
        <v>40807</v>
      </c>
      <c r="AA278" s="67" t="str">
        <f t="shared" si="68"/>
        <v>NO</v>
      </c>
      <c r="AB278" s="2" t="str">
        <f t="shared" si="69"/>
        <v>NO</v>
      </c>
      <c r="AC278" t="str">
        <f>IF(AND(AND(G278&gt;=2007,G278&lt;=2009),OR(S278&lt;&gt;"MTA",S278&lt;&gt;"Fandango"),OR(P278="Food",P278="Shopping",P278="Entertainment")),"Awesome Transaction",IF(AND(G278&lt;=2010,Q278&lt;&gt;"Alcohol"),"Late Transaction",IF(G278=2006,"Early Transaction","CRAP Transaction")))</f>
        <v>CRAP Transaction</v>
      </c>
    </row>
    <row r="279" spans="1:29" x14ac:dyDescent="0.25">
      <c r="A279" s="2">
        <v>278</v>
      </c>
      <c r="B279" s="3" t="str">
        <f>TEXT(C279,"yymmdd") &amp; "-" &amp; UPPER(LEFT(P279,2)) &amp; "-" &amp; UPPER(LEFT(S279,3))</f>
        <v>090920-SH-AMA</v>
      </c>
      <c r="C279" s="3">
        <v>40076</v>
      </c>
      <c r="D279" s="3">
        <f t="shared" si="57"/>
        <v>40088</v>
      </c>
      <c r="E279" s="3">
        <f t="shared" si="58"/>
        <v>40137</v>
      </c>
      <c r="F279" s="3">
        <f t="shared" si="59"/>
        <v>40086</v>
      </c>
      <c r="G279" s="61">
        <f t="shared" si="60"/>
        <v>2009</v>
      </c>
      <c r="H279" s="61">
        <f t="shared" si="61"/>
        <v>9</v>
      </c>
      <c r="I279" s="61" t="str">
        <f>VLOOKUP(H279,'Lookup Values'!$C$2:$D$13,2,FALSE)</f>
        <v>SEP</v>
      </c>
      <c r="J279" s="61">
        <f t="shared" si="62"/>
        <v>20</v>
      </c>
      <c r="K279" s="61">
        <f t="shared" si="63"/>
        <v>1</v>
      </c>
      <c r="L279" s="61" t="str">
        <f>VLOOKUP(K279,'Lookup Values'!$F$2:$G$8,2,FALSE)</f>
        <v>Sunday</v>
      </c>
      <c r="M279" s="3">
        <v>40083</v>
      </c>
      <c r="N279" s="63">
        <f t="shared" si="56"/>
        <v>7</v>
      </c>
      <c r="O279" s="8">
        <v>0.63504332921141171</v>
      </c>
      <c r="P279" t="s">
        <v>21</v>
      </c>
      <c r="Q279" t="s">
        <v>22</v>
      </c>
      <c r="R279" t="str">
        <f t="shared" si="64"/>
        <v>Shopping: Electronics</v>
      </c>
      <c r="S279" t="s">
        <v>20</v>
      </c>
      <c r="T279" t="s">
        <v>29</v>
      </c>
      <c r="U279" s="1">
        <v>420</v>
      </c>
      <c r="V279" s="1" t="str">
        <f t="shared" si="65"/>
        <v>Shopping: $420.00</v>
      </c>
      <c r="W279" s="1">
        <f>IF(U279="","",ROUND(U279*'Lookup Values'!$A$2,2))</f>
        <v>37.28</v>
      </c>
      <c r="X279" s="9" t="str">
        <f t="shared" si="66"/>
        <v>Expense</v>
      </c>
      <c r="Y279" s="2" t="s">
        <v>330</v>
      </c>
      <c r="Z279" s="3">
        <f t="shared" si="67"/>
        <v>40076</v>
      </c>
      <c r="AA279" s="67" t="str">
        <f t="shared" si="68"/>
        <v>YES</v>
      </c>
      <c r="AB279" s="2" t="str">
        <f t="shared" si="69"/>
        <v>YES</v>
      </c>
      <c r="AC279" t="str">
        <f>IF(AND(AND(G279&gt;=2007,G279&lt;=2009),OR(S279&lt;&gt;"MTA",S279&lt;&gt;"Fandango"),OR(P279="Food",P279="Shopping",P279="Entertainment")),"Awesome Transaction",IF(AND(G279&lt;=2010,Q279&lt;&gt;"Alcohol"),"Late Transaction",IF(G279=2006,"Early Transaction","CRAP Transaction")))</f>
        <v>Awesome Transaction</v>
      </c>
    </row>
    <row r="280" spans="1:29" x14ac:dyDescent="0.25">
      <c r="A280" s="2">
        <v>279</v>
      </c>
      <c r="B280" s="3" t="str">
        <f>TEXT(C280,"yymmdd") &amp; "-" &amp; UPPER(LEFT(P280,2)) &amp; "-" &amp; UPPER(LEFT(S280,3))</f>
        <v>080524-EN-MOE</v>
      </c>
      <c r="C280" s="3">
        <v>39592</v>
      </c>
      <c r="D280" s="3">
        <f t="shared" si="57"/>
        <v>39605</v>
      </c>
      <c r="E280" s="3">
        <f t="shared" si="58"/>
        <v>39653</v>
      </c>
      <c r="F280" s="3">
        <f t="shared" si="59"/>
        <v>39599</v>
      </c>
      <c r="G280" s="61">
        <f t="shared" si="60"/>
        <v>2008</v>
      </c>
      <c r="H280" s="61">
        <f t="shared" si="61"/>
        <v>5</v>
      </c>
      <c r="I280" s="61" t="str">
        <f>VLOOKUP(H280,'Lookup Values'!$C$2:$D$13,2,FALSE)</f>
        <v>MAY</v>
      </c>
      <c r="J280" s="61">
        <f t="shared" si="62"/>
        <v>24</v>
      </c>
      <c r="K280" s="61">
        <f t="shared" si="63"/>
        <v>7</v>
      </c>
      <c r="L280" s="61" t="str">
        <f>VLOOKUP(K280,'Lookup Values'!$F$2:$G$8,2,FALSE)</f>
        <v>Saturday</v>
      </c>
      <c r="M280" s="3">
        <v>39602</v>
      </c>
      <c r="N280" s="63">
        <f t="shared" si="56"/>
        <v>10</v>
      </c>
      <c r="O280" s="8">
        <v>0.5743940015686736</v>
      </c>
      <c r="P280" t="s">
        <v>14</v>
      </c>
      <c r="Q280" t="s">
        <v>15</v>
      </c>
      <c r="R280" t="str">
        <f t="shared" si="64"/>
        <v>Entertainment: Alcohol</v>
      </c>
      <c r="S280" t="s">
        <v>13</v>
      </c>
      <c r="T280" t="s">
        <v>16</v>
      </c>
      <c r="U280" s="1">
        <v>21</v>
      </c>
      <c r="V280" s="1" t="str">
        <f t="shared" si="65"/>
        <v>Entertainment: $21.00</v>
      </c>
      <c r="W280" s="1">
        <f>IF(U280="","",ROUND(U280*'Lookup Values'!$A$2,2))</f>
        <v>1.86</v>
      </c>
      <c r="X280" s="9" t="str">
        <f t="shared" si="66"/>
        <v>Expense</v>
      </c>
      <c r="Y280" s="2" t="s">
        <v>331</v>
      </c>
      <c r="Z280" s="3">
        <f t="shared" si="67"/>
        <v>39592</v>
      </c>
      <c r="AA280" s="67" t="str">
        <f t="shared" si="68"/>
        <v>NO</v>
      </c>
      <c r="AB280" s="2" t="str">
        <f t="shared" si="69"/>
        <v>NO</v>
      </c>
      <c r="AC280" t="str">
        <f>IF(AND(AND(G280&gt;=2007,G280&lt;=2009),OR(S280&lt;&gt;"MTA",S280&lt;&gt;"Fandango"),OR(P280="Food",P280="Shopping",P280="Entertainment")),"Awesome Transaction",IF(AND(G280&lt;=2010,Q280&lt;&gt;"Alcohol"),"Late Transaction",IF(G280=2006,"Early Transaction","CRAP Transaction")))</f>
        <v>Awesome Transaction</v>
      </c>
    </row>
    <row r="281" spans="1:29" x14ac:dyDescent="0.25">
      <c r="A281" s="2">
        <v>280</v>
      </c>
      <c r="B281" s="3" t="str">
        <f>TEXT(C281,"yymmdd") &amp; "-" &amp; UPPER(LEFT(P281,2)) &amp; "-" &amp; UPPER(LEFT(S281,3))</f>
        <v>081101-FO-BAN</v>
      </c>
      <c r="C281" s="3">
        <v>39753</v>
      </c>
      <c r="D281" s="3">
        <f t="shared" si="57"/>
        <v>39766</v>
      </c>
      <c r="E281" s="3">
        <f t="shared" si="58"/>
        <v>39814</v>
      </c>
      <c r="F281" s="3">
        <f t="shared" si="59"/>
        <v>39782</v>
      </c>
      <c r="G281" s="61">
        <f t="shared" si="60"/>
        <v>2008</v>
      </c>
      <c r="H281" s="61">
        <f t="shared" si="61"/>
        <v>11</v>
      </c>
      <c r="I281" s="61" t="str">
        <f>VLOOKUP(H281,'Lookup Values'!$C$2:$D$13,2,FALSE)</f>
        <v>NOV</v>
      </c>
      <c r="J281" s="61">
        <f t="shared" si="62"/>
        <v>1</v>
      </c>
      <c r="K281" s="61">
        <f t="shared" si="63"/>
        <v>7</v>
      </c>
      <c r="L281" s="61" t="str">
        <f>VLOOKUP(K281,'Lookup Values'!$F$2:$G$8,2,FALSE)</f>
        <v>Saturday</v>
      </c>
      <c r="M281" s="3">
        <v>39756</v>
      </c>
      <c r="N281" s="63">
        <f t="shared" si="56"/>
        <v>3</v>
      </c>
      <c r="O281" s="8">
        <v>0.61611609313413895</v>
      </c>
      <c r="P281" t="s">
        <v>18</v>
      </c>
      <c r="Q281" t="s">
        <v>19</v>
      </c>
      <c r="R281" t="str">
        <f t="shared" si="64"/>
        <v>Food: Restaurants</v>
      </c>
      <c r="S281" t="s">
        <v>17</v>
      </c>
      <c r="T281" t="s">
        <v>16</v>
      </c>
      <c r="U281" s="1">
        <v>210</v>
      </c>
      <c r="V281" s="1" t="str">
        <f t="shared" si="65"/>
        <v>Food: $210.00</v>
      </c>
      <c r="W281" s="1">
        <f>IF(U281="","",ROUND(U281*'Lookup Values'!$A$2,2))</f>
        <v>18.64</v>
      </c>
      <c r="X281" s="9" t="str">
        <f t="shared" si="66"/>
        <v>Expense</v>
      </c>
      <c r="Y281" s="2" t="s">
        <v>332</v>
      </c>
      <c r="Z281" s="3">
        <f t="shared" si="67"/>
        <v>39753</v>
      </c>
      <c r="AA281" s="67" t="str">
        <f t="shared" si="68"/>
        <v>NO</v>
      </c>
      <c r="AB281" s="2" t="str">
        <f t="shared" si="69"/>
        <v>NO</v>
      </c>
      <c r="AC281" t="str">
        <f>IF(AND(AND(G281&gt;=2007,G281&lt;=2009),OR(S281&lt;&gt;"MTA",S281&lt;&gt;"Fandango"),OR(P281="Food",P281="Shopping",P281="Entertainment")),"Awesome Transaction",IF(AND(G281&lt;=2010,Q281&lt;&gt;"Alcohol"),"Late Transaction",IF(G281=2006,"Early Transaction","CRAP Transaction")))</f>
        <v>Awesome Transaction</v>
      </c>
    </row>
    <row r="282" spans="1:29" x14ac:dyDescent="0.25">
      <c r="A282" s="2">
        <v>281</v>
      </c>
      <c r="B282" s="3" t="str">
        <f>TEXT(C282,"yymmdd") &amp; "-" &amp; UPPER(LEFT(P282,2)) &amp; "-" &amp; UPPER(LEFT(S282,3))</f>
        <v>110411-TR-MTA</v>
      </c>
      <c r="C282" s="3">
        <v>40644</v>
      </c>
      <c r="D282" s="3">
        <f t="shared" si="57"/>
        <v>40658</v>
      </c>
      <c r="E282" s="3">
        <f t="shared" si="58"/>
        <v>40705</v>
      </c>
      <c r="F282" s="3">
        <f t="shared" si="59"/>
        <v>40663</v>
      </c>
      <c r="G282" s="61">
        <f t="shared" si="60"/>
        <v>2011</v>
      </c>
      <c r="H282" s="61">
        <f t="shared" si="61"/>
        <v>4</v>
      </c>
      <c r="I282" s="61" t="str">
        <f>VLOOKUP(H282,'Lookup Values'!$C$2:$D$13,2,FALSE)</f>
        <v>APR</v>
      </c>
      <c r="J282" s="61">
        <f t="shared" si="62"/>
        <v>11</v>
      </c>
      <c r="K282" s="61">
        <f t="shared" si="63"/>
        <v>2</v>
      </c>
      <c r="L282" s="61" t="str">
        <f>VLOOKUP(K282,'Lookup Values'!$F$2:$G$8,2,FALSE)</f>
        <v>Monday</v>
      </c>
      <c r="M282" s="3">
        <v>40649</v>
      </c>
      <c r="N282" s="63">
        <f t="shared" si="56"/>
        <v>5</v>
      </c>
      <c r="O282" s="8">
        <v>0.88477926844418853</v>
      </c>
      <c r="P282" t="s">
        <v>33</v>
      </c>
      <c r="Q282" t="s">
        <v>34</v>
      </c>
      <c r="R282" t="str">
        <f t="shared" si="64"/>
        <v>Transportation: Subway</v>
      </c>
      <c r="S282" t="s">
        <v>32</v>
      </c>
      <c r="T282" t="s">
        <v>26</v>
      </c>
      <c r="U282" s="1">
        <v>128</v>
      </c>
      <c r="V282" s="1" t="str">
        <f t="shared" si="65"/>
        <v>Transportation: $128.00</v>
      </c>
      <c r="W282" s="1">
        <f>IF(U282="","",ROUND(U282*'Lookup Values'!$A$2,2))</f>
        <v>11.36</v>
      </c>
      <c r="X282" s="9" t="str">
        <f t="shared" si="66"/>
        <v>Expense</v>
      </c>
      <c r="Y282" s="2" t="s">
        <v>333</v>
      </c>
      <c r="Z282" s="3">
        <f t="shared" si="67"/>
        <v>40644</v>
      </c>
      <c r="AA282" s="67" t="str">
        <f t="shared" si="68"/>
        <v>YES</v>
      </c>
      <c r="AB282" s="2" t="str">
        <f t="shared" si="69"/>
        <v>NO</v>
      </c>
      <c r="AC282" t="str">
        <f>IF(AND(AND(G282&gt;=2007,G282&lt;=2009),OR(S282&lt;&gt;"MTA",S282&lt;&gt;"Fandango"),OR(P282="Food",P282="Shopping",P282="Entertainment")),"Awesome Transaction",IF(AND(G282&lt;=2010,Q282&lt;&gt;"Alcohol"),"Late Transaction",IF(G282=2006,"Early Transaction","CRAP Transaction")))</f>
        <v>CRAP Transaction</v>
      </c>
    </row>
    <row r="283" spans="1:29" x14ac:dyDescent="0.25">
      <c r="A283" s="2">
        <v>282</v>
      </c>
      <c r="B283" s="3" t="str">
        <f>TEXT(C283,"yymmdd") &amp; "-" &amp; UPPER(LEFT(P283,2)) &amp; "-" &amp; UPPER(LEFT(S283,3))</f>
        <v>070808-ED-ANT</v>
      </c>
      <c r="C283" s="3">
        <v>39302</v>
      </c>
      <c r="D283" s="3">
        <f t="shared" si="57"/>
        <v>39316</v>
      </c>
      <c r="E283" s="3">
        <f t="shared" si="58"/>
        <v>39363</v>
      </c>
      <c r="F283" s="3">
        <f t="shared" si="59"/>
        <v>39325</v>
      </c>
      <c r="G283" s="61">
        <f t="shared" si="60"/>
        <v>2007</v>
      </c>
      <c r="H283" s="61">
        <f t="shared" si="61"/>
        <v>8</v>
      </c>
      <c r="I283" s="61" t="str">
        <f>VLOOKUP(H283,'Lookup Values'!$C$2:$D$13,2,FALSE)</f>
        <v>AUG</v>
      </c>
      <c r="J283" s="61">
        <f t="shared" si="62"/>
        <v>8</v>
      </c>
      <c r="K283" s="61">
        <f t="shared" si="63"/>
        <v>4</v>
      </c>
      <c r="L283" s="61" t="str">
        <f>VLOOKUP(K283,'Lookup Values'!$F$2:$G$8,2,FALSE)</f>
        <v>Wednesday</v>
      </c>
      <c r="M283" s="3">
        <v>39305</v>
      </c>
      <c r="N283" s="63">
        <f t="shared" si="56"/>
        <v>3</v>
      </c>
      <c r="O283" s="8">
        <v>0.44180964788565924</v>
      </c>
      <c r="P283" t="s">
        <v>24</v>
      </c>
      <c r="Q283" t="s">
        <v>25</v>
      </c>
      <c r="R283" t="str">
        <f t="shared" si="64"/>
        <v>Education: Tango Lessons</v>
      </c>
      <c r="S283" t="s">
        <v>23</v>
      </c>
      <c r="T283" t="s">
        <v>29</v>
      </c>
      <c r="U283" s="1">
        <v>87</v>
      </c>
      <c r="V283" s="1" t="str">
        <f t="shared" si="65"/>
        <v>Education: $87.00</v>
      </c>
      <c r="W283" s="1">
        <f>IF(U283="","",ROUND(U283*'Lookup Values'!$A$2,2))</f>
        <v>7.72</v>
      </c>
      <c r="X283" s="9" t="str">
        <f t="shared" si="66"/>
        <v>Expense</v>
      </c>
      <c r="Y283" s="2" t="s">
        <v>334</v>
      </c>
      <c r="Z283" s="3">
        <f t="shared" si="67"/>
        <v>39302</v>
      </c>
      <c r="AA283" s="67" t="str">
        <f t="shared" si="68"/>
        <v>NO</v>
      </c>
      <c r="AB283" s="2" t="str">
        <f t="shared" si="69"/>
        <v>NO</v>
      </c>
      <c r="AC283" t="str">
        <f>IF(AND(AND(G283&gt;=2007,G283&lt;=2009),OR(S283&lt;&gt;"MTA",S283&lt;&gt;"Fandango"),OR(P283="Food",P283="Shopping",P283="Entertainment")),"Awesome Transaction",IF(AND(G283&lt;=2010,Q283&lt;&gt;"Alcohol"),"Late Transaction",IF(G283=2006,"Early Transaction","CRAP Transaction")))</f>
        <v>Late Transaction</v>
      </c>
    </row>
    <row r="284" spans="1:29" x14ac:dyDescent="0.25">
      <c r="A284" s="2">
        <v>283</v>
      </c>
      <c r="B284" s="3" t="str">
        <f>TEXT(C284,"yymmdd") &amp; "-" &amp; UPPER(LEFT(P284,2)) &amp; "-" &amp; UPPER(LEFT(S284,3))</f>
        <v>110922-FO-TRA</v>
      </c>
      <c r="C284" s="3">
        <v>40808</v>
      </c>
      <c r="D284" s="3">
        <f t="shared" si="57"/>
        <v>40822</v>
      </c>
      <c r="E284" s="3">
        <f t="shared" si="58"/>
        <v>40869</v>
      </c>
      <c r="F284" s="3">
        <f t="shared" si="59"/>
        <v>40816</v>
      </c>
      <c r="G284" s="61">
        <f t="shared" si="60"/>
        <v>2011</v>
      </c>
      <c r="H284" s="61">
        <f t="shared" si="61"/>
        <v>9</v>
      </c>
      <c r="I284" s="61" t="str">
        <f>VLOOKUP(H284,'Lookup Values'!$C$2:$D$13,2,FALSE)</f>
        <v>SEP</v>
      </c>
      <c r="J284" s="61">
        <f t="shared" si="62"/>
        <v>22</v>
      </c>
      <c r="K284" s="61">
        <f t="shared" si="63"/>
        <v>5</v>
      </c>
      <c r="L284" s="61" t="str">
        <f>VLOOKUP(K284,'Lookup Values'!$F$2:$G$8,2,FALSE)</f>
        <v>Thursday</v>
      </c>
      <c r="M284" s="3">
        <v>40816</v>
      </c>
      <c r="N284" s="63">
        <f t="shared" si="56"/>
        <v>8</v>
      </c>
      <c r="O284" s="8">
        <v>0.10903843524853718</v>
      </c>
      <c r="P284" t="s">
        <v>18</v>
      </c>
      <c r="Q284" t="s">
        <v>31</v>
      </c>
      <c r="R284" t="str">
        <f t="shared" si="64"/>
        <v>Food: Groceries</v>
      </c>
      <c r="S284" t="s">
        <v>30</v>
      </c>
      <c r="T284" t="s">
        <v>26</v>
      </c>
      <c r="U284" s="1">
        <v>60</v>
      </c>
      <c r="V284" s="1" t="str">
        <f t="shared" si="65"/>
        <v>Food: $60.00</v>
      </c>
      <c r="W284" s="1">
        <f>IF(U284="","",ROUND(U284*'Lookup Values'!$A$2,2))</f>
        <v>5.33</v>
      </c>
      <c r="X284" s="9" t="str">
        <f t="shared" si="66"/>
        <v>Expense</v>
      </c>
      <c r="Y284" s="2" t="s">
        <v>335</v>
      </c>
      <c r="Z284" s="3">
        <f t="shared" si="67"/>
        <v>40808</v>
      </c>
      <c r="AA284" s="67" t="str">
        <f t="shared" si="68"/>
        <v>NO</v>
      </c>
      <c r="AB284" s="2" t="str">
        <f t="shared" si="69"/>
        <v>NO</v>
      </c>
      <c r="AC284" t="str">
        <f>IF(AND(AND(G284&gt;=2007,G284&lt;=2009),OR(S284&lt;&gt;"MTA",S284&lt;&gt;"Fandango"),OR(P284="Food",P284="Shopping",P284="Entertainment")),"Awesome Transaction",IF(AND(G284&lt;=2010,Q284&lt;&gt;"Alcohol"),"Late Transaction",IF(G284=2006,"Early Transaction","CRAP Transaction")))</f>
        <v>CRAP Transaction</v>
      </c>
    </row>
    <row r="285" spans="1:29" x14ac:dyDescent="0.25">
      <c r="A285" s="2">
        <v>284</v>
      </c>
      <c r="B285" s="3" t="str">
        <f>TEXT(C285,"yymmdd") &amp; "-" &amp; UPPER(LEFT(P285,2)) &amp; "-" &amp; UPPER(LEFT(S285,3))</f>
        <v>080416-TR-MTA</v>
      </c>
      <c r="C285" s="3">
        <v>39554</v>
      </c>
      <c r="D285" s="3">
        <f t="shared" si="57"/>
        <v>39568</v>
      </c>
      <c r="E285" s="3">
        <f t="shared" si="58"/>
        <v>39615</v>
      </c>
      <c r="F285" s="3">
        <f t="shared" si="59"/>
        <v>39568</v>
      </c>
      <c r="G285" s="61">
        <f t="shared" si="60"/>
        <v>2008</v>
      </c>
      <c r="H285" s="61">
        <f t="shared" si="61"/>
        <v>4</v>
      </c>
      <c r="I285" s="61" t="str">
        <f>VLOOKUP(H285,'Lookup Values'!$C$2:$D$13,2,FALSE)</f>
        <v>APR</v>
      </c>
      <c r="J285" s="61">
        <f t="shared" si="62"/>
        <v>16</v>
      </c>
      <c r="K285" s="61">
        <f t="shared" si="63"/>
        <v>4</v>
      </c>
      <c r="L285" s="61" t="str">
        <f>VLOOKUP(K285,'Lookup Values'!$F$2:$G$8,2,FALSE)</f>
        <v>Wednesday</v>
      </c>
      <c r="M285" s="3">
        <v>39555</v>
      </c>
      <c r="N285" s="63">
        <f t="shared" si="56"/>
        <v>1</v>
      </c>
      <c r="O285" s="8">
        <v>0.29951314241957638</v>
      </c>
      <c r="P285" t="s">
        <v>33</v>
      </c>
      <c r="Q285" t="s">
        <v>34</v>
      </c>
      <c r="R285" t="str">
        <f t="shared" si="64"/>
        <v>Transportation: Subway</v>
      </c>
      <c r="S285" t="s">
        <v>32</v>
      </c>
      <c r="T285" t="s">
        <v>29</v>
      </c>
      <c r="U285" s="1">
        <v>245</v>
      </c>
      <c r="V285" s="1" t="str">
        <f t="shared" si="65"/>
        <v>Transportation: $245.00</v>
      </c>
      <c r="W285" s="1">
        <f>IF(U285="","",ROUND(U285*'Lookup Values'!$A$2,2))</f>
        <v>21.74</v>
      </c>
      <c r="X285" s="9" t="str">
        <f t="shared" si="66"/>
        <v>Expense</v>
      </c>
      <c r="Y285" s="2" t="s">
        <v>336</v>
      </c>
      <c r="Z285" s="3">
        <f t="shared" si="67"/>
        <v>39554</v>
      </c>
      <c r="AA285" s="67" t="str">
        <f t="shared" si="68"/>
        <v>YES</v>
      </c>
      <c r="AB285" s="2" t="str">
        <f t="shared" si="69"/>
        <v>NO</v>
      </c>
      <c r="AC285" t="str">
        <f>IF(AND(AND(G285&gt;=2007,G285&lt;=2009),OR(S285&lt;&gt;"MTA",S285&lt;&gt;"Fandango"),OR(P285="Food",P285="Shopping",P285="Entertainment")),"Awesome Transaction",IF(AND(G285&lt;=2010,Q285&lt;&gt;"Alcohol"),"Late Transaction",IF(G285=2006,"Early Transaction","CRAP Transaction")))</f>
        <v>Late Transaction</v>
      </c>
    </row>
    <row r="286" spans="1:29" x14ac:dyDescent="0.25">
      <c r="A286" s="2">
        <v>285</v>
      </c>
      <c r="B286" s="3" t="str">
        <f>TEXT(C286,"yymmdd") &amp; "-" &amp; UPPER(LEFT(P286,2)) &amp; "-" &amp; UPPER(LEFT(S286,3))</f>
        <v>100423-IN-LEG</v>
      </c>
      <c r="C286" s="3">
        <v>40291</v>
      </c>
      <c r="D286" s="3">
        <f t="shared" si="57"/>
        <v>40305</v>
      </c>
      <c r="E286" s="3">
        <f t="shared" si="58"/>
        <v>40352</v>
      </c>
      <c r="F286" s="3">
        <f t="shared" si="59"/>
        <v>40298</v>
      </c>
      <c r="G286" s="61">
        <f t="shared" si="60"/>
        <v>2010</v>
      </c>
      <c r="H286" s="61">
        <f t="shared" si="61"/>
        <v>4</v>
      </c>
      <c r="I286" s="61" t="str">
        <f>VLOOKUP(H286,'Lookup Values'!$C$2:$D$13,2,FALSE)</f>
        <v>APR</v>
      </c>
      <c r="J286" s="61">
        <f t="shared" si="62"/>
        <v>23</v>
      </c>
      <c r="K286" s="61">
        <f t="shared" si="63"/>
        <v>6</v>
      </c>
      <c r="L286" s="61" t="str">
        <f>VLOOKUP(K286,'Lookup Values'!$F$2:$G$8,2,FALSE)</f>
        <v>Friday</v>
      </c>
      <c r="M286" s="3">
        <v>40297</v>
      </c>
      <c r="N286" s="63">
        <f t="shared" si="56"/>
        <v>6</v>
      </c>
      <c r="O286" s="8">
        <v>8.616840278789295E-2</v>
      </c>
      <c r="P286" t="s">
        <v>61</v>
      </c>
      <c r="Q286" t="s">
        <v>63</v>
      </c>
      <c r="R286" t="str">
        <f t="shared" si="64"/>
        <v>Income: Freelance Project</v>
      </c>
      <c r="S286" t="s">
        <v>66</v>
      </c>
      <c r="T286" t="s">
        <v>26</v>
      </c>
      <c r="U286" s="1">
        <v>75</v>
      </c>
      <c r="V286" s="1" t="str">
        <f t="shared" si="65"/>
        <v>Income: $75.00</v>
      </c>
      <c r="W286" s="1">
        <f>IF(U286="","",ROUND(U286*'Lookup Values'!$A$2,2))</f>
        <v>6.66</v>
      </c>
      <c r="X286" s="9" t="str">
        <f t="shared" si="66"/>
        <v>Income</v>
      </c>
      <c r="Y286" s="2" t="s">
        <v>337</v>
      </c>
      <c r="Z286" s="3">
        <f t="shared" si="67"/>
        <v>40291</v>
      </c>
      <c r="AA286" s="67" t="str">
        <f t="shared" si="68"/>
        <v>NO</v>
      </c>
      <c r="AB286" s="2" t="str">
        <f t="shared" si="69"/>
        <v>NO</v>
      </c>
      <c r="AC286" t="str">
        <f>IF(AND(AND(G286&gt;=2007,G286&lt;=2009),OR(S286&lt;&gt;"MTA",S286&lt;&gt;"Fandango"),OR(P286="Food",P286="Shopping",P286="Entertainment")),"Awesome Transaction",IF(AND(G286&lt;=2010,Q286&lt;&gt;"Alcohol"),"Late Transaction",IF(G286=2006,"Early Transaction","CRAP Transaction")))</f>
        <v>Late Transaction</v>
      </c>
    </row>
    <row r="287" spans="1:29" x14ac:dyDescent="0.25">
      <c r="A287" s="2">
        <v>286</v>
      </c>
      <c r="B287" s="3" t="str">
        <f>TEXT(C287,"yymmdd") &amp; "-" &amp; UPPER(LEFT(P287,2)) &amp; "-" &amp; UPPER(LEFT(S287,3))</f>
        <v>070604-ED-SKI</v>
      </c>
      <c r="C287" s="3">
        <v>39237</v>
      </c>
      <c r="D287" s="3">
        <f t="shared" si="57"/>
        <v>39251</v>
      </c>
      <c r="E287" s="3">
        <f t="shared" si="58"/>
        <v>39298</v>
      </c>
      <c r="F287" s="3">
        <f t="shared" si="59"/>
        <v>39263</v>
      </c>
      <c r="G287" s="61">
        <f t="shared" si="60"/>
        <v>2007</v>
      </c>
      <c r="H287" s="61">
        <f t="shared" si="61"/>
        <v>6</v>
      </c>
      <c r="I287" s="61" t="str">
        <f>VLOOKUP(H287,'Lookup Values'!$C$2:$D$13,2,FALSE)</f>
        <v>JUN</v>
      </c>
      <c r="J287" s="61">
        <f t="shared" si="62"/>
        <v>4</v>
      </c>
      <c r="K287" s="61">
        <f t="shared" si="63"/>
        <v>2</v>
      </c>
      <c r="L287" s="61" t="str">
        <f>VLOOKUP(K287,'Lookup Values'!$F$2:$G$8,2,FALSE)</f>
        <v>Monday</v>
      </c>
      <c r="M287" s="3">
        <v>39243</v>
      </c>
      <c r="N287" s="63">
        <f t="shared" si="56"/>
        <v>6</v>
      </c>
      <c r="O287" s="8">
        <v>0.6093195170802771</v>
      </c>
      <c r="P287" t="s">
        <v>24</v>
      </c>
      <c r="Q287" t="s">
        <v>36</v>
      </c>
      <c r="R287" t="str">
        <f t="shared" si="64"/>
        <v>Education: Professional Development</v>
      </c>
      <c r="S287" t="s">
        <v>35</v>
      </c>
      <c r="T287" t="s">
        <v>16</v>
      </c>
      <c r="U287" s="1">
        <v>246</v>
      </c>
      <c r="V287" s="1" t="str">
        <f t="shared" si="65"/>
        <v>Education: $246.00</v>
      </c>
      <c r="W287" s="1">
        <f>IF(U287="","",ROUND(U287*'Lookup Values'!$A$2,2))</f>
        <v>21.83</v>
      </c>
      <c r="X287" s="9" t="str">
        <f t="shared" si="66"/>
        <v>Expense</v>
      </c>
      <c r="Y287" s="2" t="s">
        <v>338</v>
      </c>
      <c r="Z287" s="3">
        <f t="shared" si="67"/>
        <v>39237</v>
      </c>
      <c r="AA287" s="67" t="str">
        <f t="shared" si="68"/>
        <v>YES</v>
      </c>
      <c r="AB287" s="2" t="str">
        <f t="shared" si="69"/>
        <v>NO</v>
      </c>
      <c r="AC287" t="str">
        <f>IF(AND(AND(G287&gt;=2007,G287&lt;=2009),OR(S287&lt;&gt;"MTA",S287&lt;&gt;"Fandango"),OR(P287="Food",P287="Shopping",P287="Entertainment")),"Awesome Transaction",IF(AND(G287&lt;=2010,Q287&lt;&gt;"Alcohol"),"Late Transaction",IF(G287=2006,"Early Transaction","CRAP Transaction")))</f>
        <v>Late Transaction</v>
      </c>
    </row>
    <row r="288" spans="1:29" x14ac:dyDescent="0.25">
      <c r="A288" s="2">
        <v>287</v>
      </c>
      <c r="B288" s="3" t="str">
        <f>TEXT(C288,"yymmdd") &amp; "-" &amp; UPPER(LEFT(P288,2)) &amp; "-" &amp; UPPER(LEFT(S288,3))</f>
        <v>120929-BI-CON</v>
      </c>
      <c r="C288" s="3">
        <v>41181</v>
      </c>
      <c r="D288" s="3">
        <f t="shared" si="57"/>
        <v>41194</v>
      </c>
      <c r="E288" s="3">
        <f t="shared" si="58"/>
        <v>41242</v>
      </c>
      <c r="F288" s="3">
        <f t="shared" si="59"/>
        <v>41182</v>
      </c>
      <c r="G288" s="61">
        <f t="shared" si="60"/>
        <v>2012</v>
      </c>
      <c r="H288" s="61">
        <f t="shared" si="61"/>
        <v>9</v>
      </c>
      <c r="I288" s="61" t="str">
        <f>VLOOKUP(H288,'Lookup Values'!$C$2:$D$13,2,FALSE)</f>
        <v>SEP</v>
      </c>
      <c r="J288" s="61">
        <f t="shared" si="62"/>
        <v>29</v>
      </c>
      <c r="K288" s="61">
        <f t="shared" si="63"/>
        <v>7</v>
      </c>
      <c r="L288" s="61" t="str">
        <f>VLOOKUP(K288,'Lookup Values'!$F$2:$G$8,2,FALSE)</f>
        <v>Saturday</v>
      </c>
      <c r="M288" s="3">
        <v>41184</v>
      </c>
      <c r="N288" s="63">
        <f t="shared" si="56"/>
        <v>3</v>
      </c>
      <c r="O288" s="8">
        <v>0.61659463256494684</v>
      </c>
      <c r="P288" t="s">
        <v>48</v>
      </c>
      <c r="Q288" t="s">
        <v>49</v>
      </c>
      <c r="R288" t="str">
        <f t="shared" si="64"/>
        <v>Bills: Utilities</v>
      </c>
      <c r="S288" t="s">
        <v>47</v>
      </c>
      <c r="T288" t="s">
        <v>16</v>
      </c>
      <c r="U288" s="1">
        <v>59</v>
      </c>
      <c r="V288" s="1" t="str">
        <f t="shared" si="65"/>
        <v>Bills: $59.00</v>
      </c>
      <c r="W288" s="1">
        <f>IF(U288="","",ROUND(U288*'Lookup Values'!$A$2,2))</f>
        <v>5.24</v>
      </c>
      <c r="X288" s="9" t="str">
        <f t="shared" si="66"/>
        <v>Expense</v>
      </c>
      <c r="Y288" s="2" t="s">
        <v>339</v>
      </c>
      <c r="Z288" s="3">
        <f t="shared" si="67"/>
        <v>41181</v>
      </c>
      <c r="AA288" s="67" t="str">
        <f t="shared" si="68"/>
        <v>NO</v>
      </c>
      <c r="AB288" s="2" t="str">
        <f t="shared" si="69"/>
        <v>NO</v>
      </c>
      <c r="AC288" t="str">
        <f>IF(AND(AND(G288&gt;=2007,G288&lt;=2009),OR(S288&lt;&gt;"MTA",S288&lt;&gt;"Fandango"),OR(P288="Food",P288="Shopping",P288="Entertainment")),"Awesome Transaction",IF(AND(G288&lt;=2010,Q288&lt;&gt;"Alcohol"),"Late Transaction",IF(G288=2006,"Early Transaction","CRAP Transaction")))</f>
        <v>CRAP Transaction</v>
      </c>
    </row>
    <row r="289" spans="1:29" x14ac:dyDescent="0.25">
      <c r="A289" s="2">
        <v>288</v>
      </c>
      <c r="B289" s="3" t="str">
        <f>TEXT(C289,"yymmdd") &amp; "-" &amp; UPPER(LEFT(P289,2)) &amp; "-" &amp; UPPER(LEFT(S289,3))</f>
        <v>100226-IN-AUN</v>
      </c>
      <c r="C289" s="3">
        <v>40235</v>
      </c>
      <c r="D289" s="3">
        <f t="shared" si="57"/>
        <v>40249</v>
      </c>
      <c r="E289" s="3">
        <f t="shared" si="58"/>
        <v>40294</v>
      </c>
      <c r="F289" s="3">
        <f t="shared" si="59"/>
        <v>40237</v>
      </c>
      <c r="G289" s="61">
        <f t="shared" si="60"/>
        <v>2010</v>
      </c>
      <c r="H289" s="61">
        <f t="shared" si="61"/>
        <v>2</v>
      </c>
      <c r="I289" s="61" t="str">
        <f>VLOOKUP(H289,'Lookup Values'!$C$2:$D$13,2,FALSE)</f>
        <v>FEB</v>
      </c>
      <c r="J289" s="61">
        <f t="shared" si="62"/>
        <v>26</v>
      </c>
      <c r="K289" s="61">
        <f t="shared" si="63"/>
        <v>6</v>
      </c>
      <c r="L289" s="61" t="str">
        <f>VLOOKUP(K289,'Lookup Values'!$F$2:$G$8,2,FALSE)</f>
        <v>Friday</v>
      </c>
      <c r="M289" s="3">
        <v>40244</v>
      </c>
      <c r="N289" s="63">
        <f t="shared" si="56"/>
        <v>9</v>
      </c>
      <c r="O289" s="8">
        <v>0.70984750811160191</v>
      </c>
      <c r="P289" t="s">
        <v>61</v>
      </c>
      <c r="Q289" t="s">
        <v>64</v>
      </c>
      <c r="R289" t="str">
        <f t="shared" si="64"/>
        <v>Income: Gift Received</v>
      </c>
      <c r="S289" t="s">
        <v>67</v>
      </c>
      <c r="T289" t="s">
        <v>29</v>
      </c>
      <c r="U289" s="1">
        <v>41</v>
      </c>
      <c r="V289" s="1" t="str">
        <f t="shared" si="65"/>
        <v>Income: $41.00</v>
      </c>
      <c r="W289" s="1">
        <f>IF(U289="","",ROUND(U289*'Lookup Values'!$A$2,2))</f>
        <v>3.64</v>
      </c>
      <c r="X289" s="9" t="str">
        <f t="shared" si="66"/>
        <v>Income</v>
      </c>
      <c r="Y289" s="2" t="s">
        <v>299</v>
      </c>
      <c r="Z289" s="3">
        <f t="shared" si="67"/>
        <v>40235</v>
      </c>
      <c r="AA289" s="67" t="str">
        <f t="shared" si="68"/>
        <v>NO</v>
      </c>
      <c r="AB289" s="2" t="str">
        <f t="shared" si="69"/>
        <v>NO</v>
      </c>
      <c r="AC289" t="str">
        <f>IF(AND(AND(G289&gt;=2007,G289&lt;=2009),OR(S289&lt;&gt;"MTA",S289&lt;&gt;"Fandango"),OR(P289="Food",P289="Shopping",P289="Entertainment")),"Awesome Transaction",IF(AND(G289&lt;=2010,Q289&lt;&gt;"Alcohol"),"Late Transaction",IF(G289=2006,"Early Transaction","CRAP Transaction")))</f>
        <v>Late Transaction</v>
      </c>
    </row>
    <row r="290" spans="1:29" x14ac:dyDescent="0.25">
      <c r="A290" s="2">
        <v>289</v>
      </c>
      <c r="B290" s="3" t="str">
        <f>TEXT(C290,"yymmdd") &amp; "-" &amp; UPPER(LEFT(P290,2)) &amp; "-" &amp; UPPER(LEFT(S290,3))</f>
        <v>110628-IN-EZE</v>
      </c>
      <c r="C290" s="3">
        <v>40722</v>
      </c>
      <c r="D290" s="3">
        <f t="shared" si="57"/>
        <v>40736</v>
      </c>
      <c r="E290" s="3">
        <f t="shared" si="58"/>
        <v>40783</v>
      </c>
      <c r="F290" s="3">
        <f t="shared" si="59"/>
        <v>40724</v>
      </c>
      <c r="G290" s="61">
        <f t="shared" si="60"/>
        <v>2011</v>
      </c>
      <c r="H290" s="61">
        <f t="shared" si="61"/>
        <v>6</v>
      </c>
      <c r="I290" s="61" t="str">
        <f>VLOOKUP(H290,'Lookup Values'!$C$2:$D$13,2,FALSE)</f>
        <v>JUN</v>
      </c>
      <c r="J290" s="61">
        <f t="shared" si="62"/>
        <v>28</v>
      </c>
      <c r="K290" s="61">
        <f t="shared" si="63"/>
        <v>3</v>
      </c>
      <c r="L290" s="61" t="str">
        <f>VLOOKUP(K290,'Lookup Values'!$F$2:$G$8,2,FALSE)</f>
        <v>Tuesday</v>
      </c>
      <c r="M290" s="3">
        <v>40728</v>
      </c>
      <c r="N290" s="63">
        <f t="shared" si="56"/>
        <v>6</v>
      </c>
      <c r="O290" s="8">
        <v>0.78506364397779183</v>
      </c>
      <c r="P290" t="s">
        <v>61</v>
      </c>
      <c r="Q290" t="s">
        <v>62</v>
      </c>
      <c r="R290" t="str">
        <f t="shared" si="64"/>
        <v>Income: Salary</v>
      </c>
      <c r="S290" t="s">
        <v>65</v>
      </c>
      <c r="T290" t="s">
        <v>29</v>
      </c>
      <c r="U290" s="1">
        <v>433</v>
      </c>
      <c r="V290" s="1" t="str">
        <f t="shared" si="65"/>
        <v>Income: $433.00</v>
      </c>
      <c r="W290" s="1">
        <f>IF(U290="","",ROUND(U290*'Lookup Values'!$A$2,2))</f>
        <v>38.43</v>
      </c>
      <c r="X290" s="9" t="str">
        <f t="shared" si="66"/>
        <v>Income</v>
      </c>
      <c r="Y290" s="2" t="s">
        <v>340</v>
      </c>
      <c r="Z290" s="3">
        <f t="shared" si="67"/>
        <v>40722</v>
      </c>
      <c r="AA290" s="67" t="str">
        <f t="shared" si="68"/>
        <v>NO</v>
      </c>
      <c r="AB290" s="2" t="str">
        <f t="shared" si="69"/>
        <v>NO</v>
      </c>
      <c r="AC290" t="str">
        <f>IF(AND(AND(G290&gt;=2007,G290&lt;=2009),OR(S290&lt;&gt;"MTA",S290&lt;&gt;"Fandango"),OR(P290="Food",P290="Shopping",P290="Entertainment")),"Awesome Transaction",IF(AND(G290&lt;=2010,Q290&lt;&gt;"Alcohol"),"Late Transaction",IF(G290=2006,"Early Transaction","CRAP Transaction")))</f>
        <v>CRAP Transaction</v>
      </c>
    </row>
    <row r="291" spans="1:29" x14ac:dyDescent="0.25">
      <c r="A291" s="2">
        <v>290</v>
      </c>
      <c r="B291" s="3" t="str">
        <f>TEXT(C291,"yymmdd") &amp; "-" &amp; UPPER(LEFT(P291,2)) &amp; "-" &amp; UPPER(LEFT(S291,3))</f>
        <v>090825-FO-BAN</v>
      </c>
      <c r="C291" s="3">
        <v>40050</v>
      </c>
      <c r="D291" s="3">
        <f t="shared" si="57"/>
        <v>40064</v>
      </c>
      <c r="E291" s="3">
        <f t="shared" si="58"/>
        <v>40111</v>
      </c>
      <c r="F291" s="3">
        <f t="shared" si="59"/>
        <v>40056</v>
      </c>
      <c r="G291" s="61">
        <f t="shared" si="60"/>
        <v>2009</v>
      </c>
      <c r="H291" s="61">
        <f t="shared" si="61"/>
        <v>8</v>
      </c>
      <c r="I291" s="61" t="str">
        <f>VLOOKUP(H291,'Lookup Values'!$C$2:$D$13,2,FALSE)</f>
        <v>AUG</v>
      </c>
      <c r="J291" s="61">
        <f t="shared" si="62"/>
        <v>25</v>
      </c>
      <c r="K291" s="61">
        <f t="shared" si="63"/>
        <v>3</v>
      </c>
      <c r="L291" s="61" t="str">
        <f>VLOOKUP(K291,'Lookup Values'!$F$2:$G$8,2,FALSE)</f>
        <v>Tuesday</v>
      </c>
      <c r="M291" s="3">
        <v>40059</v>
      </c>
      <c r="N291" s="63">
        <f t="shared" si="56"/>
        <v>9</v>
      </c>
      <c r="O291" s="8">
        <v>0.50698044397078579</v>
      </c>
      <c r="P291" t="s">
        <v>18</v>
      </c>
      <c r="Q291" t="s">
        <v>19</v>
      </c>
      <c r="R291" t="str">
        <f t="shared" si="64"/>
        <v>Food: Restaurants</v>
      </c>
      <c r="S291" t="s">
        <v>17</v>
      </c>
      <c r="T291" t="s">
        <v>29</v>
      </c>
      <c r="U291" s="1">
        <v>114</v>
      </c>
      <c r="V291" s="1" t="str">
        <f t="shared" si="65"/>
        <v>Food: $114.00</v>
      </c>
      <c r="W291" s="1">
        <f>IF(U291="","",ROUND(U291*'Lookup Values'!$A$2,2))</f>
        <v>10.119999999999999</v>
      </c>
      <c r="X291" s="9" t="str">
        <f t="shared" si="66"/>
        <v>Expense</v>
      </c>
      <c r="Y291" s="2" t="s">
        <v>341</v>
      </c>
      <c r="Z291" s="3">
        <f t="shared" si="67"/>
        <v>40050</v>
      </c>
      <c r="AA291" s="67" t="str">
        <f t="shared" si="68"/>
        <v>NO</v>
      </c>
      <c r="AB291" s="2" t="str">
        <f t="shared" si="69"/>
        <v>NO</v>
      </c>
      <c r="AC291" t="str">
        <f>IF(AND(AND(G291&gt;=2007,G291&lt;=2009),OR(S291&lt;&gt;"MTA",S291&lt;&gt;"Fandango"),OR(P291="Food",P291="Shopping",P291="Entertainment")),"Awesome Transaction",IF(AND(G291&lt;=2010,Q291&lt;&gt;"Alcohol"),"Late Transaction",IF(G291=2006,"Early Transaction","CRAP Transaction")))</f>
        <v>Awesome Transaction</v>
      </c>
    </row>
    <row r="292" spans="1:29" x14ac:dyDescent="0.25">
      <c r="A292" s="2">
        <v>291</v>
      </c>
      <c r="B292" s="3" t="str">
        <f>TEXT(C292,"yymmdd") &amp; "-" &amp; UPPER(LEFT(P292,2)) &amp; "-" &amp; UPPER(LEFT(S292,3))</f>
        <v>110718-EN-FAN</v>
      </c>
      <c r="C292" s="3">
        <v>40742</v>
      </c>
      <c r="D292" s="3">
        <f t="shared" si="57"/>
        <v>40756</v>
      </c>
      <c r="E292" s="3">
        <f t="shared" si="58"/>
        <v>40804</v>
      </c>
      <c r="F292" s="3">
        <f t="shared" si="59"/>
        <v>40755</v>
      </c>
      <c r="G292" s="61">
        <f t="shared" si="60"/>
        <v>2011</v>
      </c>
      <c r="H292" s="61">
        <f t="shared" si="61"/>
        <v>7</v>
      </c>
      <c r="I292" s="61" t="str">
        <f>VLOOKUP(H292,'Lookup Values'!$C$2:$D$13,2,FALSE)</f>
        <v>JUL</v>
      </c>
      <c r="J292" s="61">
        <f t="shared" si="62"/>
        <v>18</v>
      </c>
      <c r="K292" s="61">
        <f t="shared" si="63"/>
        <v>2</v>
      </c>
      <c r="L292" s="61" t="str">
        <f>VLOOKUP(K292,'Lookup Values'!$F$2:$G$8,2,FALSE)</f>
        <v>Monday</v>
      </c>
      <c r="M292" s="3">
        <v>40744</v>
      </c>
      <c r="N292" s="63">
        <f t="shared" si="56"/>
        <v>2</v>
      </c>
      <c r="O292" s="8">
        <v>0.35599115707876161</v>
      </c>
      <c r="P292" t="s">
        <v>14</v>
      </c>
      <c r="Q292" t="s">
        <v>28</v>
      </c>
      <c r="R292" t="str">
        <f t="shared" si="64"/>
        <v>Entertainment: Movies</v>
      </c>
      <c r="S292" t="s">
        <v>27</v>
      </c>
      <c r="T292" t="s">
        <v>16</v>
      </c>
      <c r="U292" s="1">
        <v>493</v>
      </c>
      <c r="V292" s="1" t="str">
        <f t="shared" si="65"/>
        <v>Entertainment: $493.00</v>
      </c>
      <c r="W292" s="1">
        <f>IF(U292="","",ROUND(U292*'Lookup Values'!$A$2,2))</f>
        <v>43.75</v>
      </c>
      <c r="X292" s="9" t="str">
        <f t="shared" si="66"/>
        <v>Expense</v>
      </c>
      <c r="Y292" s="2" t="s">
        <v>342</v>
      </c>
      <c r="Z292" s="3">
        <f t="shared" si="67"/>
        <v>40742</v>
      </c>
      <c r="AA292" s="67" t="str">
        <f t="shared" si="68"/>
        <v>NO</v>
      </c>
      <c r="AB292" s="2" t="str">
        <f t="shared" si="69"/>
        <v>NO</v>
      </c>
      <c r="AC292" t="str">
        <f>IF(AND(AND(G292&gt;=2007,G292&lt;=2009),OR(S292&lt;&gt;"MTA",S292&lt;&gt;"Fandango"),OR(P292="Food",P292="Shopping",P292="Entertainment")),"Awesome Transaction",IF(AND(G292&lt;=2010,Q292&lt;&gt;"Alcohol"),"Late Transaction",IF(G292=2006,"Early Transaction","CRAP Transaction")))</f>
        <v>CRAP Transaction</v>
      </c>
    </row>
    <row r="293" spans="1:29" x14ac:dyDescent="0.25">
      <c r="A293" s="2">
        <v>292</v>
      </c>
      <c r="B293" s="3" t="str">
        <f>TEXT(C293,"yymmdd") &amp; "-" &amp; UPPER(LEFT(P293,2)) &amp; "-" &amp; UPPER(LEFT(S293,3))</f>
        <v>110107-FO-CIT</v>
      </c>
      <c r="C293" s="3">
        <v>40550</v>
      </c>
      <c r="D293" s="3">
        <f t="shared" si="57"/>
        <v>40564</v>
      </c>
      <c r="E293" s="3">
        <f t="shared" si="58"/>
        <v>40609</v>
      </c>
      <c r="F293" s="3">
        <f t="shared" si="59"/>
        <v>40574</v>
      </c>
      <c r="G293" s="61">
        <f t="shared" si="60"/>
        <v>2011</v>
      </c>
      <c r="H293" s="61">
        <f t="shared" si="61"/>
        <v>1</v>
      </c>
      <c r="I293" s="61" t="str">
        <f>VLOOKUP(H293,'Lookup Values'!$C$2:$D$13,2,FALSE)</f>
        <v>JAN</v>
      </c>
      <c r="J293" s="61">
        <f t="shared" si="62"/>
        <v>7</v>
      </c>
      <c r="K293" s="61">
        <f t="shared" si="63"/>
        <v>6</v>
      </c>
      <c r="L293" s="61" t="str">
        <f>VLOOKUP(K293,'Lookup Values'!$F$2:$G$8,2,FALSE)</f>
        <v>Friday</v>
      </c>
      <c r="M293" s="3">
        <v>40554</v>
      </c>
      <c r="N293" s="63">
        <f t="shared" si="56"/>
        <v>4</v>
      </c>
      <c r="O293" s="8">
        <v>0.40637966570728601</v>
      </c>
      <c r="P293" t="s">
        <v>18</v>
      </c>
      <c r="Q293" t="s">
        <v>43</v>
      </c>
      <c r="R293" t="str">
        <f t="shared" si="64"/>
        <v>Food: Coffee</v>
      </c>
      <c r="S293" t="s">
        <v>42</v>
      </c>
      <c r="T293" t="s">
        <v>29</v>
      </c>
      <c r="U293" s="1">
        <v>235</v>
      </c>
      <c r="V293" s="1" t="str">
        <f t="shared" si="65"/>
        <v>Food: $235.00</v>
      </c>
      <c r="W293" s="1">
        <f>IF(U293="","",ROUND(U293*'Lookup Values'!$A$2,2))</f>
        <v>20.86</v>
      </c>
      <c r="X293" s="9" t="str">
        <f t="shared" si="66"/>
        <v>Expense</v>
      </c>
      <c r="Y293" s="2" t="s">
        <v>343</v>
      </c>
      <c r="Z293" s="3">
        <f t="shared" si="67"/>
        <v>40550</v>
      </c>
      <c r="AA293" s="67" t="str">
        <f t="shared" si="68"/>
        <v>NO</v>
      </c>
      <c r="AB293" s="2" t="str">
        <f t="shared" si="69"/>
        <v>NO</v>
      </c>
      <c r="AC293" t="str">
        <f>IF(AND(AND(G293&gt;=2007,G293&lt;=2009),OR(S293&lt;&gt;"MTA",S293&lt;&gt;"Fandango"),OR(P293="Food",P293="Shopping",P293="Entertainment")),"Awesome Transaction",IF(AND(G293&lt;=2010,Q293&lt;&gt;"Alcohol"),"Late Transaction",IF(G293=2006,"Early Transaction","CRAP Transaction")))</f>
        <v>CRAP Transaction</v>
      </c>
    </row>
    <row r="294" spans="1:29" x14ac:dyDescent="0.25">
      <c r="A294" s="2">
        <v>293</v>
      </c>
      <c r="B294" s="3" t="str">
        <f>TEXT(C294,"yymmdd") &amp; "-" &amp; UPPER(LEFT(P294,2)) &amp; "-" &amp; UPPER(LEFT(S294,3))</f>
        <v>080617-BI-CON</v>
      </c>
      <c r="C294" s="3">
        <v>39616</v>
      </c>
      <c r="D294" s="3">
        <f t="shared" si="57"/>
        <v>39630</v>
      </c>
      <c r="E294" s="3">
        <f t="shared" si="58"/>
        <v>39677</v>
      </c>
      <c r="F294" s="3">
        <f t="shared" si="59"/>
        <v>39629</v>
      </c>
      <c r="G294" s="61">
        <f t="shared" si="60"/>
        <v>2008</v>
      </c>
      <c r="H294" s="61">
        <f t="shared" si="61"/>
        <v>6</v>
      </c>
      <c r="I294" s="61" t="str">
        <f>VLOOKUP(H294,'Lookup Values'!$C$2:$D$13,2,FALSE)</f>
        <v>JUN</v>
      </c>
      <c r="J294" s="61">
        <f t="shared" si="62"/>
        <v>17</v>
      </c>
      <c r="K294" s="61">
        <f t="shared" si="63"/>
        <v>3</v>
      </c>
      <c r="L294" s="61" t="str">
        <f>VLOOKUP(K294,'Lookup Values'!$F$2:$G$8,2,FALSE)</f>
        <v>Tuesday</v>
      </c>
      <c r="M294" s="3">
        <v>39620</v>
      </c>
      <c r="N294" s="63">
        <f t="shared" si="56"/>
        <v>4</v>
      </c>
      <c r="O294" s="8">
        <v>0.52344365584321983</v>
      </c>
      <c r="P294" t="s">
        <v>48</v>
      </c>
      <c r="Q294" t="s">
        <v>49</v>
      </c>
      <c r="R294" t="str">
        <f t="shared" si="64"/>
        <v>Bills: Utilities</v>
      </c>
      <c r="S294" t="s">
        <v>47</v>
      </c>
      <c r="T294" t="s">
        <v>29</v>
      </c>
      <c r="U294" s="1">
        <v>396</v>
      </c>
      <c r="V294" s="1" t="str">
        <f t="shared" si="65"/>
        <v>Bills: $396.00</v>
      </c>
      <c r="W294" s="1">
        <f>IF(U294="","",ROUND(U294*'Lookup Values'!$A$2,2))</f>
        <v>35.15</v>
      </c>
      <c r="X294" s="9" t="str">
        <f t="shared" si="66"/>
        <v>Expense</v>
      </c>
      <c r="Y294" s="2" t="s">
        <v>92</v>
      </c>
      <c r="Z294" s="3">
        <f t="shared" si="67"/>
        <v>39616</v>
      </c>
      <c r="AA294" s="67" t="str">
        <f t="shared" si="68"/>
        <v>NO</v>
      </c>
      <c r="AB294" s="2" t="str">
        <f t="shared" si="69"/>
        <v>NO</v>
      </c>
      <c r="AC294" t="str">
        <f>IF(AND(AND(G294&gt;=2007,G294&lt;=2009),OR(S294&lt;&gt;"MTA",S294&lt;&gt;"Fandango"),OR(P294="Food",P294="Shopping",P294="Entertainment")),"Awesome Transaction",IF(AND(G294&lt;=2010,Q294&lt;&gt;"Alcohol"),"Late Transaction",IF(G294=2006,"Early Transaction","CRAP Transaction")))</f>
        <v>Late Transaction</v>
      </c>
    </row>
    <row r="295" spans="1:29" x14ac:dyDescent="0.25">
      <c r="A295" s="2">
        <v>294</v>
      </c>
      <c r="B295" s="3" t="str">
        <f>TEXT(C295,"yymmdd") &amp; "-" &amp; UPPER(LEFT(P295,2)) &amp; "-" &amp; UPPER(LEFT(S295,3))</f>
        <v>100813-FO-CIT</v>
      </c>
      <c r="C295" s="3">
        <v>40403</v>
      </c>
      <c r="D295" s="3">
        <f t="shared" si="57"/>
        <v>40417</v>
      </c>
      <c r="E295" s="3">
        <f t="shared" si="58"/>
        <v>40464</v>
      </c>
      <c r="F295" s="3">
        <f t="shared" si="59"/>
        <v>40421</v>
      </c>
      <c r="G295" s="61">
        <f t="shared" si="60"/>
        <v>2010</v>
      </c>
      <c r="H295" s="61">
        <f t="shared" si="61"/>
        <v>8</v>
      </c>
      <c r="I295" s="61" t="str">
        <f>VLOOKUP(H295,'Lookup Values'!$C$2:$D$13,2,FALSE)</f>
        <v>AUG</v>
      </c>
      <c r="J295" s="61">
        <f t="shared" si="62"/>
        <v>13</v>
      </c>
      <c r="K295" s="61">
        <f t="shared" si="63"/>
        <v>6</v>
      </c>
      <c r="L295" s="61" t="str">
        <f>VLOOKUP(K295,'Lookup Values'!$F$2:$G$8,2,FALSE)</f>
        <v>Friday</v>
      </c>
      <c r="M295" s="3">
        <v>40407</v>
      </c>
      <c r="N295" s="63">
        <f t="shared" si="56"/>
        <v>4</v>
      </c>
      <c r="O295" s="8">
        <v>3.6711781696874723E-2</v>
      </c>
      <c r="P295" t="s">
        <v>18</v>
      </c>
      <c r="Q295" t="s">
        <v>43</v>
      </c>
      <c r="R295" t="str">
        <f t="shared" si="64"/>
        <v>Food: Coffee</v>
      </c>
      <c r="S295" t="s">
        <v>42</v>
      </c>
      <c r="T295" t="s">
        <v>29</v>
      </c>
      <c r="U295" s="1">
        <v>426</v>
      </c>
      <c r="V295" s="1" t="str">
        <f t="shared" si="65"/>
        <v>Food: $426.00</v>
      </c>
      <c r="W295" s="1">
        <f>IF(U295="","",ROUND(U295*'Lookup Values'!$A$2,2))</f>
        <v>37.81</v>
      </c>
      <c r="X295" s="9" t="str">
        <f t="shared" si="66"/>
        <v>Expense</v>
      </c>
      <c r="Y295" s="2" t="s">
        <v>344</v>
      </c>
      <c r="Z295" s="3">
        <f t="shared" si="67"/>
        <v>40403</v>
      </c>
      <c r="AA295" s="67" t="str">
        <f t="shared" si="68"/>
        <v>NO</v>
      </c>
      <c r="AB295" s="2" t="str">
        <f t="shared" si="69"/>
        <v>NO</v>
      </c>
      <c r="AC295" t="str">
        <f>IF(AND(AND(G295&gt;=2007,G295&lt;=2009),OR(S295&lt;&gt;"MTA",S295&lt;&gt;"Fandango"),OR(P295="Food",P295="Shopping",P295="Entertainment")),"Awesome Transaction",IF(AND(G295&lt;=2010,Q295&lt;&gt;"Alcohol"),"Late Transaction",IF(G295=2006,"Early Transaction","CRAP Transaction")))</f>
        <v>Late Transaction</v>
      </c>
    </row>
    <row r="296" spans="1:29" x14ac:dyDescent="0.25">
      <c r="A296" s="2">
        <v>295</v>
      </c>
      <c r="B296" s="3" t="str">
        <f>TEXT(C296,"yymmdd") &amp; "-" &amp; UPPER(LEFT(P296,2)) &amp; "-" &amp; UPPER(LEFT(S296,3))</f>
        <v>070107-ED-ANT</v>
      </c>
      <c r="C296" s="3">
        <v>39089</v>
      </c>
      <c r="D296" s="3">
        <f t="shared" si="57"/>
        <v>39101</v>
      </c>
      <c r="E296" s="3">
        <f t="shared" si="58"/>
        <v>39148</v>
      </c>
      <c r="F296" s="3">
        <f t="shared" si="59"/>
        <v>39113</v>
      </c>
      <c r="G296" s="61">
        <f t="shared" si="60"/>
        <v>2007</v>
      </c>
      <c r="H296" s="61">
        <f t="shared" si="61"/>
        <v>1</v>
      </c>
      <c r="I296" s="61" t="str">
        <f>VLOOKUP(H296,'Lookup Values'!$C$2:$D$13,2,FALSE)</f>
        <v>JAN</v>
      </c>
      <c r="J296" s="61">
        <f t="shared" si="62"/>
        <v>7</v>
      </c>
      <c r="K296" s="61">
        <f t="shared" si="63"/>
        <v>1</v>
      </c>
      <c r="L296" s="61" t="str">
        <f>VLOOKUP(K296,'Lookup Values'!$F$2:$G$8,2,FALSE)</f>
        <v>Sunday</v>
      </c>
      <c r="M296" s="3">
        <v>39093</v>
      </c>
      <c r="N296" s="63">
        <f t="shared" si="56"/>
        <v>4</v>
      </c>
      <c r="O296" s="8">
        <v>0.59601184753566894</v>
      </c>
      <c r="P296" t="s">
        <v>24</v>
      </c>
      <c r="Q296" t="s">
        <v>25</v>
      </c>
      <c r="R296" t="str">
        <f t="shared" si="64"/>
        <v>Education: Tango Lessons</v>
      </c>
      <c r="S296" t="s">
        <v>23</v>
      </c>
      <c r="T296" t="s">
        <v>26</v>
      </c>
      <c r="U296" s="1">
        <v>96</v>
      </c>
      <c r="V296" s="1" t="str">
        <f t="shared" si="65"/>
        <v>Education: $96.00</v>
      </c>
      <c r="W296" s="1">
        <f>IF(U296="","",ROUND(U296*'Lookup Values'!$A$2,2))</f>
        <v>8.52</v>
      </c>
      <c r="X296" s="9" t="str">
        <f t="shared" si="66"/>
        <v>Expense</v>
      </c>
      <c r="Y296" s="2" t="s">
        <v>345</v>
      </c>
      <c r="Z296" s="3">
        <f t="shared" si="67"/>
        <v>39089</v>
      </c>
      <c r="AA296" s="67" t="str">
        <f t="shared" si="68"/>
        <v>NO</v>
      </c>
      <c r="AB296" s="2" t="str">
        <f t="shared" si="69"/>
        <v>NO</v>
      </c>
      <c r="AC296" t="str">
        <f>IF(AND(AND(G296&gt;=2007,G296&lt;=2009),OR(S296&lt;&gt;"MTA",S296&lt;&gt;"Fandango"),OR(P296="Food",P296="Shopping",P296="Entertainment")),"Awesome Transaction",IF(AND(G296&lt;=2010,Q296&lt;&gt;"Alcohol"),"Late Transaction",IF(G296=2006,"Early Transaction","CRAP Transaction")))</f>
        <v>Late Transaction</v>
      </c>
    </row>
    <row r="297" spans="1:29" x14ac:dyDescent="0.25">
      <c r="A297" s="2">
        <v>296</v>
      </c>
      <c r="B297" s="3" t="str">
        <f>TEXT(C297,"yymmdd") &amp; "-" &amp; UPPER(LEFT(P297,2)) &amp; "-" &amp; UPPER(LEFT(S297,3))</f>
        <v>081126-EN-MOE</v>
      </c>
      <c r="C297" s="3">
        <v>39778</v>
      </c>
      <c r="D297" s="3">
        <f t="shared" si="57"/>
        <v>39792</v>
      </c>
      <c r="E297" s="3">
        <f t="shared" si="58"/>
        <v>39839</v>
      </c>
      <c r="F297" s="3">
        <f t="shared" si="59"/>
        <v>39782</v>
      </c>
      <c r="G297" s="61">
        <f t="shared" si="60"/>
        <v>2008</v>
      </c>
      <c r="H297" s="61">
        <f t="shared" si="61"/>
        <v>11</v>
      </c>
      <c r="I297" s="61" t="str">
        <f>VLOOKUP(H297,'Lookup Values'!$C$2:$D$13,2,FALSE)</f>
        <v>NOV</v>
      </c>
      <c r="J297" s="61">
        <f t="shared" si="62"/>
        <v>26</v>
      </c>
      <c r="K297" s="61">
        <f t="shared" si="63"/>
        <v>4</v>
      </c>
      <c r="L297" s="61" t="str">
        <f>VLOOKUP(K297,'Lookup Values'!$F$2:$G$8,2,FALSE)</f>
        <v>Wednesday</v>
      </c>
      <c r="M297" s="3">
        <v>39782</v>
      </c>
      <c r="N297" s="63">
        <f t="shared" si="56"/>
        <v>4</v>
      </c>
      <c r="O297" s="8">
        <v>8.1662265394965905E-2</v>
      </c>
      <c r="P297" t="s">
        <v>14</v>
      </c>
      <c r="Q297" t="s">
        <v>15</v>
      </c>
      <c r="R297" t="str">
        <f t="shared" si="64"/>
        <v>Entertainment: Alcohol</v>
      </c>
      <c r="S297" t="s">
        <v>13</v>
      </c>
      <c r="T297" t="s">
        <v>26</v>
      </c>
      <c r="U297" s="1">
        <v>321</v>
      </c>
      <c r="V297" s="1" t="str">
        <f t="shared" si="65"/>
        <v>Entertainment: $321.00</v>
      </c>
      <c r="W297" s="1">
        <f>IF(U297="","",ROUND(U297*'Lookup Values'!$A$2,2))</f>
        <v>28.49</v>
      </c>
      <c r="X297" s="9" t="str">
        <f t="shared" si="66"/>
        <v>Expense</v>
      </c>
      <c r="Y297" s="2" t="s">
        <v>346</v>
      </c>
      <c r="Z297" s="3">
        <f t="shared" si="67"/>
        <v>39778</v>
      </c>
      <c r="AA297" s="67" t="str">
        <f t="shared" si="68"/>
        <v>NO</v>
      </c>
      <c r="AB297" s="2" t="str">
        <f t="shared" si="69"/>
        <v>NO</v>
      </c>
      <c r="AC297" t="str">
        <f>IF(AND(AND(G297&gt;=2007,G297&lt;=2009),OR(S297&lt;&gt;"MTA",S297&lt;&gt;"Fandango"),OR(P297="Food",P297="Shopping",P297="Entertainment")),"Awesome Transaction",IF(AND(G297&lt;=2010,Q297&lt;&gt;"Alcohol"),"Late Transaction",IF(G297=2006,"Early Transaction","CRAP Transaction")))</f>
        <v>Awesome Transaction</v>
      </c>
    </row>
    <row r="298" spans="1:29" x14ac:dyDescent="0.25">
      <c r="A298" s="2">
        <v>297</v>
      </c>
      <c r="B298" s="3" t="str">
        <f>TEXT(C298,"yymmdd") &amp; "-" &amp; UPPER(LEFT(P298,2)) &amp; "-" &amp; UPPER(LEFT(S298,3))</f>
        <v>090313-HE-FRE</v>
      </c>
      <c r="C298" s="3">
        <v>39885</v>
      </c>
      <c r="D298" s="3">
        <f t="shared" si="57"/>
        <v>39899</v>
      </c>
      <c r="E298" s="3">
        <f t="shared" si="58"/>
        <v>39946</v>
      </c>
      <c r="F298" s="3">
        <f t="shared" si="59"/>
        <v>39903</v>
      </c>
      <c r="G298" s="61">
        <f t="shared" si="60"/>
        <v>2009</v>
      </c>
      <c r="H298" s="61">
        <f t="shared" si="61"/>
        <v>3</v>
      </c>
      <c r="I298" s="61" t="str">
        <f>VLOOKUP(H298,'Lookup Values'!$C$2:$D$13,2,FALSE)</f>
        <v>MAR</v>
      </c>
      <c r="J298" s="61">
        <f t="shared" si="62"/>
        <v>13</v>
      </c>
      <c r="K298" s="61">
        <f t="shared" si="63"/>
        <v>6</v>
      </c>
      <c r="L298" s="61" t="str">
        <f>VLOOKUP(K298,'Lookup Values'!$F$2:$G$8,2,FALSE)</f>
        <v>Friday</v>
      </c>
      <c r="M298" s="3">
        <v>39889</v>
      </c>
      <c r="N298" s="63">
        <f t="shared" si="56"/>
        <v>4</v>
      </c>
      <c r="O298" s="8">
        <v>0.2884955714298334</v>
      </c>
      <c r="P298" t="s">
        <v>45</v>
      </c>
      <c r="Q298" t="s">
        <v>46</v>
      </c>
      <c r="R298" t="str">
        <f t="shared" si="64"/>
        <v>Health: Insurance Premium</v>
      </c>
      <c r="S298" t="s">
        <v>44</v>
      </c>
      <c r="T298" t="s">
        <v>16</v>
      </c>
      <c r="U298" s="1">
        <v>365</v>
      </c>
      <c r="V298" s="1" t="str">
        <f t="shared" si="65"/>
        <v>Health: $365.00</v>
      </c>
      <c r="W298" s="1">
        <f>IF(U298="","",ROUND(U298*'Lookup Values'!$A$2,2))</f>
        <v>32.39</v>
      </c>
      <c r="X298" s="9" t="str">
        <f t="shared" si="66"/>
        <v>Expense</v>
      </c>
      <c r="Y298" s="2" t="s">
        <v>347</v>
      </c>
      <c r="Z298" s="3">
        <f t="shared" si="67"/>
        <v>39885</v>
      </c>
      <c r="AA298" s="67" t="str">
        <f t="shared" si="68"/>
        <v>NO</v>
      </c>
      <c r="AB298" s="2" t="str">
        <f t="shared" si="69"/>
        <v>NO</v>
      </c>
      <c r="AC298" t="str">
        <f>IF(AND(AND(G298&gt;=2007,G298&lt;=2009),OR(S298&lt;&gt;"MTA",S298&lt;&gt;"Fandango"),OR(P298="Food",P298="Shopping",P298="Entertainment")),"Awesome Transaction",IF(AND(G298&lt;=2010,Q298&lt;&gt;"Alcohol"),"Late Transaction",IF(G298=2006,"Early Transaction","CRAP Transaction")))</f>
        <v>Late Transaction</v>
      </c>
    </row>
    <row r="299" spans="1:29" x14ac:dyDescent="0.25">
      <c r="A299" s="2">
        <v>298</v>
      </c>
      <c r="B299" s="3" t="str">
        <f>TEXT(C299,"yymmdd") &amp; "-" &amp; UPPER(LEFT(P299,2)) &amp; "-" &amp; UPPER(LEFT(S299,3))</f>
        <v>110619-HE-FRE</v>
      </c>
      <c r="C299" s="3">
        <v>40713</v>
      </c>
      <c r="D299" s="3">
        <f t="shared" si="57"/>
        <v>40725</v>
      </c>
      <c r="E299" s="3">
        <f t="shared" si="58"/>
        <v>40774</v>
      </c>
      <c r="F299" s="3">
        <f t="shared" si="59"/>
        <v>40724</v>
      </c>
      <c r="G299" s="61">
        <f t="shared" si="60"/>
        <v>2011</v>
      </c>
      <c r="H299" s="61">
        <f t="shared" si="61"/>
        <v>6</v>
      </c>
      <c r="I299" s="61" t="str">
        <f>VLOOKUP(H299,'Lookup Values'!$C$2:$D$13,2,FALSE)</f>
        <v>JUN</v>
      </c>
      <c r="J299" s="61">
        <f t="shared" si="62"/>
        <v>19</v>
      </c>
      <c r="K299" s="61">
        <f t="shared" si="63"/>
        <v>1</v>
      </c>
      <c r="L299" s="61" t="str">
        <f>VLOOKUP(K299,'Lookup Values'!$F$2:$G$8,2,FALSE)</f>
        <v>Sunday</v>
      </c>
      <c r="M299" s="3">
        <v>40715</v>
      </c>
      <c r="N299" s="63">
        <f t="shared" si="56"/>
        <v>2</v>
      </c>
      <c r="O299" s="8">
        <v>0.24919585592109861</v>
      </c>
      <c r="P299" t="s">
        <v>45</v>
      </c>
      <c r="Q299" t="s">
        <v>46</v>
      </c>
      <c r="R299" t="str">
        <f t="shared" si="64"/>
        <v>Health: Insurance Premium</v>
      </c>
      <c r="S299" t="s">
        <v>44</v>
      </c>
      <c r="T299" t="s">
        <v>26</v>
      </c>
      <c r="U299" s="1">
        <v>165</v>
      </c>
      <c r="V299" s="1" t="str">
        <f t="shared" si="65"/>
        <v>Health: $165.00</v>
      </c>
      <c r="W299" s="1">
        <f>IF(U299="","",ROUND(U299*'Lookup Values'!$A$2,2))</f>
        <v>14.64</v>
      </c>
      <c r="X299" s="9" t="str">
        <f t="shared" si="66"/>
        <v>Expense</v>
      </c>
      <c r="Y299" s="2" t="s">
        <v>348</v>
      </c>
      <c r="Z299" s="3">
        <f t="shared" si="67"/>
        <v>40713</v>
      </c>
      <c r="AA299" s="67" t="str">
        <f t="shared" si="68"/>
        <v>NO</v>
      </c>
      <c r="AB299" s="2" t="str">
        <f t="shared" si="69"/>
        <v>NO</v>
      </c>
      <c r="AC299" t="str">
        <f>IF(AND(AND(G299&gt;=2007,G299&lt;=2009),OR(S299&lt;&gt;"MTA",S299&lt;&gt;"Fandango"),OR(P299="Food",P299="Shopping",P299="Entertainment")),"Awesome Transaction",IF(AND(G299&lt;=2010,Q299&lt;&gt;"Alcohol"),"Late Transaction",IF(G299=2006,"Early Transaction","CRAP Transaction")))</f>
        <v>CRAP Transaction</v>
      </c>
    </row>
    <row r="300" spans="1:29" x14ac:dyDescent="0.25">
      <c r="A300" s="2">
        <v>299</v>
      </c>
      <c r="B300" s="3" t="str">
        <f>TEXT(C300,"yymmdd") &amp; "-" &amp; UPPER(LEFT(P300,2)) &amp; "-" &amp; UPPER(LEFT(S300,3))</f>
        <v>080405-FO-TRA</v>
      </c>
      <c r="C300" s="3">
        <v>39543</v>
      </c>
      <c r="D300" s="3">
        <f t="shared" si="57"/>
        <v>39556</v>
      </c>
      <c r="E300" s="3">
        <f t="shared" si="58"/>
        <v>39604</v>
      </c>
      <c r="F300" s="3">
        <f t="shared" si="59"/>
        <v>39568</v>
      </c>
      <c r="G300" s="61">
        <f t="shared" si="60"/>
        <v>2008</v>
      </c>
      <c r="H300" s="61">
        <f t="shared" si="61"/>
        <v>4</v>
      </c>
      <c r="I300" s="61" t="str">
        <f>VLOOKUP(H300,'Lookup Values'!$C$2:$D$13,2,FALSE)</f>
        <v>APR</v>
      </c>
      <c r="J300" s="61">
        <f t="shared" si="62"/>
        <v>5</v>
      </c>
      <c r="K300" s="61">
        <f t="shared" si="63"/>
        <v>7</v>
      </c>
      <c r="L300" s="61" t="str">
        <f>VLOOKUP(K300,'Lookup Values'!$F$2:$G$8,2,FALSE)</f>
        <v>Saturday</v>
      </c>
      <c r="M300" s="3">
        <v>39544</v>
      </c>
      <c r="N300" s="63">
        <f t="shared" si="56"/>
        <v>1</v>
      </c>
      <c r="O300" s="8">
        <v>0.98676388449887287</v>
      </c>
      <c r="P300" t="s">
        <v>18</v>
      </c>
      <c r="Q300" t="s">
        <v>31</v>
      </c>
      <c r="R300" t="str">
        <f t="shared" si="64"/>
        <v>Food: Groceries</v>
      </c>
      <c r="S300" t="s">
        <v>30</v>
      </c>
      <c r="T300" t="s">
        <v>26</v>
      </c>
      <c r="U300" s="1">
        <v>221</v>
      </c>
      <c r="V300" s="1" t="str">
        <f t="shared" si="65"/>
        <v>Food: $221.00</v>
      </c>
      <c r="W300" s="1">
        <f>IF(U300="","",ROUND(U300*'Lookup Values'!$A$2,2))</f>
        <v>19.61</v>
      </c>
      <c r="X300" s="9" t="str">
        <f t="shared" si="66"/>
        <v>Expense</v>
      </c>
      <c r="Y300" s="2" t="s">
        <v>349</v>
      </c>
      <c r="Z300" s="3">
        <f t="shared" si="67"/>
        <v>39543</v>
      </c>
      <c r="AA300" s="67" t="str">
        <f t="shared" si="68"/>
        <v>NO</v>
      </c>
      <c r="AB300" s="2" t="str">
        <f t="shared" si="69"/>
        <v>NO</v>
      </c>
      <c r="AC300" t="str">
        <f>IF(AND(AND(G300&gt;=2007,G300&lt;=2009),OR(S300&lt;&gt;"MTA",S300&lt;&gt;"Fandango"),OR(P300="Food",P300="Shopping",P300="Entertainment")),"Awesome Transaction",IF(AND(G300&lt;=2010,Q300&lt;&gt;"Alcohol"),"Late Transaction",IF(G300=2006,"Early Transaction","CRAP Transaction")))</f>
        <v>Awesome Transaction</v>
      </c>
    </row>
    <row r="301" spans="1:29" x14ac:dyDescent="0.25">
      <c r="A301" s="2">
        <v>300</v>
      </c>
      <c r="B301" s="3" t="str">
        <f>TEXT(C301,"yymmdd") &amp; "-" &amp; UPPER(LEFT(P301,2)) &amp; "-" &amp; UPPER(LEFT(S301,3))</f>
        <v>120105-TR-MTA</v>
      </c>
      <c r="C301" s="3">
        <v>40913</v>
      </c>
      <c r="D301" s="3">
        <f t="shared" si="57"/>
        <v>40927</v>
      </c>
      <c r="E301" s="3">
        <f t="shared" si="58"/>
        <v>40973</v>
      </c>
      <c r="F301" s="3">
        <f t="shared" si="59"/>
        <v>40939</v>
      </c>
      <c r="G301" s="61">
        <f t="shared" si="60"/>
        <v>2012</v>
      </c>
      <c r="H301" s="61">
        <f t="shared" si="61"/>
        <v>1</v>
      </c>
      <c r="I301" s="61" t="str">
        <f>VLOOKUP(H301,'Lookup Values'!$C$2:$D$13,2,FALSE)</f>
        <v>JAN</v>
      </c>
      <c r="J301" s="61">
        <f t="shared" si="62"/>
        <v>5</v>
      </c>
      <c r="K301" s="61">
        <f t="shared" si="63"/>
        <v>5</v>
      </c>
      <c r="L301" s="61" t="str">
        <f>VLOOKUP(K301,'Lookup Values'!$F$2:$G$8,2,FALSE)</f>
        <v>Thursday</v>
      </c>
      <c r="M301" s="3">
        <v>40922</v>
      </c>
      <c r="N301" s="63">
        <f t="shared" si="56"/>
        <v>9</v>
      </c>
      <c r="O301" s="8">
        <v>0.96459555137099784</v>
      </c>
      <c r="P301" t="s">
        <v>33</v>
      </c>
      <c r="Q301" t="s">
        <v>34</v>
      </c>
      <c r="R301" t="str">
        <f t="shared" si="64"/>
        <v>Transportation: Subway</v>
      </c>
      <c r="S301" t="s">
        <v>32</v>
      </c>
      <c r="T301" t="s">
        <v>16</v>
      </c>
      <c r="U301" s="1">
        <v>437</v>
      </c>
      <c r="V301" s="1" t="str">
        <f t="shared" si="65"/>
        <v>Transportation: $437.00</v>
      </c>
      <c r="W301" s="1">
        <f>IF(U301="","",ROUND(U301*'Lookup Values'!$A$2,2))</f>
        <v>38.78</v>
      </c>
      <c r="X301" s="9" t="str">
        <f t="shared" si="66"/>
        <v>Expense</v>
      </c>
      <c r="Y301" s="2" t="s">
        <v>350</v>
      </c>
      <c r="Z301" s="3">
        <f t="shared" si="67"/>
        <v>40913</v>
      </c>
      <c r="AA301" s="67" t="str">
        <f t="shared" si="68"/>
        <v>YES</v>
      </c>
      <c r="AB301" s="2" t="str">
        <f t="shared" si="69"/>
        <v>YES</v>
      </c>
      <c r="AC301" t="str">
        <f>IF(AND(AND(G301&gt;=2007,G301&lt;=2009),OR(S301&lt;&gt;"MTA",S301&lt;&gt;"Fandango"),OR(P301="Food",P301="Shopping",P301="Entertainment")),"Awesome Transaction",IF(AND(G301&lt;=2010,Q301&lt;&gt;"Alcohol"),"Late Transaction",IF(G301=2006,"Early Transaction","CRAP Transaction")))</f>
        <v>CRAP Transaction</v>
      </c>
    </row>
    <row r="302" spans="1:29" x14ac:dyDescent="0.25">
      <c r="A302" s="2">
        <v>301</v>
      </c>
      <c r="B302" s="3" t="str">
        <f>TEXT(C302,"yymmdd") &amp; "-" &amp; UPPER(LEFT(P302,2)) &amp; "-" &amp; UPPER(LEFT(S302,3))</f>
        <v>121005-HO-BED</v>
      </c>
      <c r="C302" s="3">
        <v>41187</v>
      </c>
      <c r="D302" s="3">
        <f t="shared" si="57"/>
        <v>41201</v>
      </c>
      <c r="E302" s="3">
        <f t="shared" si="58"/>
        <v>41248</v>
      </c>
      <c r="F302" s="3">
        <f t="shared" si="59"/>
        <v>41213</v>
      </c>
      <c r="G302" s="61">
        <f t="shared" si="60"/>
        <v>2012</v>
      </c>
      <c r="H302" s="61">
        <f t="shared" si="61"/>
        <v>10</v>
      </c>
      <c r="I302" s="61" t="str">
        <f>VLOOKUP(H302,'Lookup Values'!$C$2:$D$13,2,FALSE)</f>
        <v>OCT</v>
      </c>
      <c r="J302" s="61">
        <f t="shared" si="62"/>
        <v>5</v>
      </c>
      <c r="K302" s="61">
        <f t="shared" si="63"/>
        <v>6</v>
      </c>
      <c r="L302" s="61" t="str">
        <f>VLOOKUP(K302,'Lookup Values'!$F$2:$G$8,2,FALSE)</f>
        <v>Friday</v>
      </c>
      <c r="M302" s="3">
        <v>41191</v>
      </c>
      <c r="N302" s="63">
        <f t="shared" si="56"/>
        <v>4</v>
      </c>
      <c r="O302" s="8">
        <v>0.93871275296875956</v>
      </c>
      <c r="P302" t="s">
        <v>38</v>
      </c>
      <c r="Q302" t="s">
        <v>39</v>
      </c>
      <c r="R302" t="str">
        <f t="shared" si="64"/>
        <v>Home: Cleaning Supplies</v>
      </c>
      <c r="S302" t="s">
        <v>37</v>
      </c>
      <c r="T302" t="s">
        <v>16</v>
      </c>
      <c r="U302" s="1">
        <v>219</v>
      </c>
      <c r="V302" s="1" t="str">
        <f t="shared" si="65"/>
        <v>Home: $219.00</v>
      </c>
      <c r="W302" s="1">
        <f>IF(U302="","",ROUND(U302*'Lookup Values'!$A$2,2))</f>
        <v>19.440000000000001</v>
      </c>
      <c r="X302" s="9" t="str">
        <f t="shared" si="66"/>
        <v>Expense</v>
      </c>
      <c r="Y302" s="2" t="s">
        <v>351</v>
      </c>
      <c r="Z302" s="3">
        <f t="shared" si="67"/>
        <v>41187</v>
      </c>
      <c r="AA302" s="67" t="str">
        <f t="shared" si="68"/>
        <v>NO</v>
      </c>
      <c r="AB302" s="2" t="str">
        <f t="shared" si="69"/>
        <v>NO</v>
      </c>
      <c r="AC302" t="str">
        <f>IF(AND(AND(G302&gt;=2007,G302&lt;=2009),OR(S302&lt;&gt;"MTA",S302&lt;&gt;"Fandango"),OR(P302="Food",P302="Shopping",P302="Entertainment")),"Awesome Transaction",IF(AND(G302&lt;=2010,Q302&lt;&gt;"Alcohol"),"Late Transaction",IF(G302=2006,"Early Transaction","CRAP Transaction")))</f>
        <v>CRAP Transaction</v>
      </c>
    </row>
    <row r="303" spans="1:29" x14ac:dyDescent="0.25">
      <c r="A303" s="2">
        <v>302</v>
      </c>
      <c r="B303" s="3" t="str">
        <f>TEXT(C303,"yymmdd") &amp; "-" &amp; UPPER(LEFT(P303,2)) &amp; "-" &amp; UPPER(LEFT(S303,3))</f>
        <v>081113-SH-AMA</v>
      </c>
      <c r="C303" s="3">
        <v>39765</v>
      </c>
      <c r="D303" s="3">
        <f t="shared" si="57"/>
        <v>39779</v>
      </c>
      <c r="E303" s="3">
        <f t="shared" si="58"/>
        <v>39826</v>
      </c>
      <c r="F303" s="3">
        <f t="shared" si="59"/>
        <v>39782</v>
      </c>
      <c r="G303" s="61">
        <f t="shared" si="60"/>
        <v>2008</v>
      </c>
      <c r="H303" s="61">
        <f t="shared" si="61"/>
        <v>11</v>
      </c>
      <c r="I303" s="61" t="str">
        <f>VLOOKUP(H303,'Lookup Values'!$C$2:$D$13,2,FALSE)</f>
        <v>NOV</v>
      </c>
      <c r="J303" s="61">
        <f t="shared" si="62"/>
        <v>13</v>
      </c>
      <c r="K303" s="61">
        <f t="shared" si="63"/>
        <v>5</v>
      </c>
      <c r="L303" s="61" t="str">
        <f>VLOOKUP(K303,'Lookup Values'!$F$2:$G$8,2,FALSE)</f>
        <v>Thursday</v>
      </c>
      <c r="M303" s="3">
        <v>39772</v>
      </c>
      <c r="N303" s="63">
        <f t="shared" si="56"/>
        <v>7</v>
      </c>
      <c r="O303" s="8">
        <v>0.79032674066214581</v>
      </c>
      <c r="P303" t="s">
        <v>21</v>
      </c>
      <c r="Q303" t="s">
        <v>22</v>
      </c>
      <c r="R303" t="str">
        <f t="shared" si="64"/>
        <v>Shopping: Electronics</v>
      </c>
      <c r="S303" t="s">
        <v>20</v>
      </c>
      <c r="T303" t="s">
        <v>16</v>
      </c>
      <c r="U303" s="1">
        <v>91</v>
      </c>
      <c r="V303" s="1" t="str">
        <f t="shared" si="65"/>
        <v>Shopping: $91.00</v>
      </c>
      <c r="W303" s="1">
        <f>IF(U303="","",ROUND(U303*'Lookup Values'!$A$2,2))</f>
        <v>8.08</v>
      </c>
      <c r="X303" s="9" t="str">
        <f t="shared" si="66"/>
        <v>Expense</v>
      </c>
      <c r="Y303" s="2" t="s">
        <v>352</v>
      </c>
      <c r="Z303" s="3">
        <f t="shared" si="67"/>
        <v>39765</v>
      </c>
      <c r="AA303" s="67" t="str">
        <f t="shared" si="68"/>
        <v>YES</v>
      </c>
      <c r="AB303" s="2" t="str">
        <f t="shared" si="69"/>
        <v>NO</v>
      </c>
      <c r="AC303" t="str">
        <f>IF(AND(AND(G303&gt;=2007,G303&lt;=2009),OR(S303&lt;&gt;"MTA",S303&lt;&gt;"Fandango"),OR(P303="Food",P303="Shopping",P303="Entertainment")),"Awesome Transaction",IF(AND(G303&lt;=2010,Q303&lt;&gt;"Alcohol"),"Late Transaction",IF(G303=2006,"Early Transaction","CRAP Transaction")))</f>
        <v>Awesome Transaction</v>
      </c>
    </row>
    <row r="304" spans="1:29" x14ac:dyDescent="0.25">
      <c r="A304" s="2">
        <v>303</v>
      </c>
      <c r="B304" s="3" t="str">
        <f>TEXT(C304,"yymmdd") &amp; "-" &amp; UPPER(LEFT(P304,2)) &amp; "-" &amp; UPPER(LEFT(S304,3))</f>
        <v>100530-IN-AUN</v>
      </c>
      <c r="C304" s="3">
        <v>40328</v>
      </c>
      <c r="D304" s="3">
        <f t="shared" si="57"/>
        <v>40340</v>
      </c>
      <c r="E304" s="3">
        <f t="shared" si="58"/>
        <v>40389</v>
      </c>
      <c r="F304" s="3">
        <f t="shared" si="59"/>
        <v>40329</v>
      </c>
      <c r="G304" s="61">
        <f t="shared" si="60"/>
        <v>2010</v>
      </c>
      <c r="H304" s="61">
        <f t="shared" si="61"/>
        <v>5</v>
      </c>
      <c r="I304" s="61" t="str">
        <f>VLOOKUP(H304,'Lookup Values'!$C$2:$D$13,2,FALSE)</f>
        <v>MAY</v>
      </c>
      <c r="J304" s="61">
        <f t="shared" si="62"/>
        <v>30</v>
      </c>
      <c r="K304" s="61">
        <f t="shared" si="63"/>
        <v>1</v>
      </c>
      <c r="L304" s="61" t="str">
        <f>VLOOKUP(K304,'Lookup Values'!$F$2:$G$8,2,FALSE)</f>
        <v>Sunday</v>
      </c>
      <c r="M304" s="3">
        <v>40334</v>
      </c>
      <c r="N304" s="63">
        <f t="shared" si="56"/>
        <v>6</v>
      </c>
      <c r="O304" s="8">
        <v>0.25100214653244246</v>
      </c>
      <c r="P304" t="s">
        <v>61</v>
      </c>
      <c r="Q304" t="s">
        <v>64</v>
      </c>
      <c r="R304" t="str">
        <f t="shared" si="64"/>
        <v>Income: Gift Received</v>
      </c>
      <c r="S304" t="s">
        <v>67</v>
      </c>
      <c r="T304" t="s">
        <v>29</v>
      </c>
      <c r="U304" s="1">
        <v>27</v>
      </c>
      <c r="V304" s="1" t="str">
        <f t="shared" si="65"/>
        <v>Income: $27.00</v>
      </c>
      <c r="W304" s="1">
        <f>IF(U304="","",ROUND(U304*'Lookup Values'!$A$2,2))</f>
        <v>2.4</v>
      </c>
      <c r="X304" s="9" t="str">
        <f t="shared" si="66"/>
        <v>Income</v>
      </c>
      <c r="Y304" s="2" t="s">
        <v>353</v>
      </c>
      <c r="Z304" s="3">
        <f t="shared" si="67"/>
        <v>40328</v>
      </c>
      <c r="AA304" s="67" t="str">
        <f t="shared" si="68"/>
        <v>NO</v>
      </c>
      <c r="AB304" s="2" t="str">
        <f t="shared" si="69"/>
        <v>NO</v>
      </c>
      <c r="AC304" t="str">
        <f>IF(AND(AND(G304&gt;=2007,G304&lt;=2009),OR(S304&lt;&gt;"MTA",S304&lt;&gt;"Fandango"),OR(P304="Food",P304="Shopping",P304="Entertainment")),"Awesome Transaction",IF(AND(G304&lt;=2010,Q304&lt;&gt;"Alcohol"),"Late Transaction",IF(G304=2006,"Early Transaction","CRAP Transaction")))</f>
        <v>Late Transaction</v>
      </c>
    </row>
    <row r="305" spans="1:29" x14ac:dyDescent="0.25">
      <c r="A305" s="2">
        <v>304</v>
      </c>
      <c r="B305" s="3" t="str">
        <f>TEXT(C305,"yymmdd") &amp; "-" &amp; UPPER(LEFT(P305,2)) &amp; "-" &amp; UPPER(LEFT(S305,3))</f>
        <v>120430-SH-AMA</v>
      </c>
      <c r="C305" s="3">
        <v>41029</v>
      </c>
      <c r="D305" s="3">
        <f t="shared" si="57"/>
        <v>41043</v>
      </c>
      <c r="E305" s="3">
        <f t="shared" si="58"/>
        <v>41090</v>
      </c>
      <c r="F305" s="3">
        <f t="shared" si="59"/>
        <v>41029</v>
      </c>
      <c r="G305" s="61">
        <f t="shared" si="60"/>
        <v>2012</v>
      </c>
      <c r="H305" s="61">
        <f t="shared" si="61"/>
        <v>4</v>
      </c>
      <c r="I305" s="61" t="str">
        <f>VLOOKUP(H305,'Lookup Values'!$C$2:$D$13,2,FALSE)</f>
        <v>APR</v>
      </c>
      <c r="J305" s="61">
        <f t="shared" si="62"/>
        <v>30</v>
      </c>
      <c r="K305" s="61">
        <f t="shared" si="63"/>
        <v>2</v>
      </c>
      <c r="L305" s="61" t="str">
        <f>VLOOKUP(K305,'Lookup Values'!$F$2:$G$8,2,FALSE)</f>
        <v>Monday</v>
      </c>
      <c r="M305" s="3">
        <v>41031</v>
      </c>
      <c r="N305" s="63">
        <f t="shared" si="56"/>
        <v>2</v>
      </c>
      <c r="O305" s="8">
        <v>0.98161422314776392</v>
      </c>
      <c r="P305" t="s">
        <v>21</v>
      </c>
      <c r="Q305" t="s">
        <v>22</v>
      </c>
      <c r="R305" t="str">
        <f t="shared" si="64"/>
        <v>Shopping: Electronics</v>
      </c>
      <c r="S305" t="s">
        <v>20</v>
      </c>
      <c r="T305" t="s">
        <v>29</v>
      </c>
      <c r="U305" s="1">
        <v>54</v>
      </c>
      <c r="V305" s="1" t="str">
        <f t="shared" si="65"/>
        <v>Shopping: $54.00</v>
      </c>
      <c r="W305" s="1">
        <f>IF(U305="","",ROUND(U305*'Lookup Values'!$A$2,2))</f>
        <v>4.79</v>
      </c>
      <c r="X305" s="9" t="str">
        <f t="shared" si="66"/>
        <v>Expense</v>
      </c>
      <c r="Y305" s="2" t="s">
        <v>180</v>
      </c>
      <c r="Z305" s="3">
        <f t="shared" si="67"/>
        <v>41029</v>
      </c>
      <c r="AA305" s="67" t="str">
        <f t="shared" si="68"/>
        <v>YES</v>
      </c>
      <c r="AB305" s="2" t="str">
        <f t="shared" si="69"/>
        <v>NO</v>
      </c>
      <c r="AC305" t="str">
        <f>IF(AND(AND(G305&gt;=2007,G305&lt;=2009),OR(S305&lt;&gt;"MTA",S305&lt;&gt;"Fandango"),OR(P305="Food",P305="Shopping",P305="Entertainment")),"Awesome Transaction",IF(AND(G305&lt;=2010,Q305&lt;&gt;"Alcohol"),"Late Transaction",IF(G305=2006,"Early Transaction","CRAP Transaction")))</f>
        <v>CRAP Transaction</v>
      </c>
    </row>
    <row r="306" spans="1:29" x14ac:dyDescent="0.25">
      <c r="A306" s="2">
        <v>305</v>
      </c>
      <c r="B306" s="3" t="str">
        <f>TEXT(C306,"yymmdd") &amp; "-" &amp; UPPER(LEFT(P306,2)) &amp; "-" &amp; UPPER(LEFT(S306,3))</f>
        <v>111210-FO-BAN</v>
      </c>
      <c r="C306" s="3">
        <v>40887</v>
      </c>
      <c r="D306" s="3">
        <f t="shared" si="57"/>
        <v>40900</v>
      </c>
      <c r="E306" s="3">
        <f t="shared" si="58"/>
        <v>40949</v>
      </c>
      <c r="F306" s="3">
        <f t="shared" si="59"/>
        <v>40908</v>
      </c>
      <c r="G306" s="61">
        <f t="shared" si="60"/>
        <v>2011</v>
      </c>
      <c r="H306" s="61">
        <f t="shared" si="61"/>
        <v>12</v>
      </c>
      <c r="I306" s="61" t="str">
        <f>VLOOKUP(H306,'Lookup Values'!$C$2:$D$13,2,FALSE)</f>
        <v>DEC</v>
      </c>
      <c r="J306" s="61">
        <f t="shared" si="62"/>
        <v>10</v>
      </c>
      <c r="K306" s="61">
        <f t="shared" si="63"/>
        <v>7</v>
      </c>
      <c r="L306" s="61" t="str">
        <f>VLOOKUP(K306,'Lookup Values'!$F$2:$G$8,2,FALSE)</f>
        <v>Saturday</v>
      </c>
      <c r="M306" s="3">
        <v>40896</v>
      </c>
      <c r="N306" s="63">
        <f t="shared" si="56"/>
        <v>9</v>
      </c>
      <c r="O306" s="8">
        <v>0.21210277312699444</v>
      </c>
      <c r="P306" t="s">
        <v>18</v>
      </c>
      <c r="Q306" t="s">
        <v>19</v>
      </c>
      <c r="R306" t="str">
        <f t="shared" si="64"/>
        <v>Food: Restaurants</v>
      </c>
      <c r="S306" t="s">
        <v>17</v>
      </c>
      <c r="T306" t="s">
        <v>26</v>
      </c>
      <c r="U306" s="1">
        <v>297</v>
      </c>
      <c r="V306" s="1" t="str">
        <f t="shared" si="65"/>
        <v>Food: $297.00</v>
      </c>
      <c r="W306" s="1">
        <f>IF(U306="","",ROUND(U306*'Lookup Values'!$A$2,2))</f>
        <v>26.36</v>
      </c>
      <c r="X306" s="9" t="str">
        <f t="shared" si="66"/>
        <v>Expense</v>
      </c>
      <c r="Y306" s="2" t="s">
        <v>354</v>
      </c>
      <c r="Z306" s="3">
        <f t="shared" si="67"/>
        <v>40887</v>
      </c>
      <c r="AA306" s="67" t="str">
        <f t="shared" si="68"/>
        <v>NO</v>
      </c>
      <c r="AB306" s="2" t="str">
        <f t="shared" si="69"/>
        <v>NO</v>
      </c>
      <c r="AC306" t="str">
        <f>IF(AND(AND(G306&gt;=2007,G306&lt;=2009),OR(S306&lt;&gt;"MTA",S306&lt;&gt;"Fandango"),OR(P306="Food",P306="Shopping",P306="Entertainment")),"Awesome Transaction",IF(AND(G306&lt;=2010,Q306&lt;&gt;"Alcohol"),"Late Transaction",IF(G306=2006,"Early Transaction","CRAP Transaction")))</f>
        <v>CRAP Transaction</v>
      </c>
    </row>
    <row r="307" spans="1:29" x14ac:dyDescent="0.25">
      <c r="A307" s="2">
        <v>306</v>
      </c>
      <c r="B307" s="3" t="str">
        <f>TEXT(C307,"yymmdd") &amp; "-" &amp; UPPER(LEFT(P307,2)) &amp; "-" &amp; UPPER(LEFT(S307,3))</f>
        <v>090228-HE-FRE</v>
      </c>
      <c r="C307" s="3">
        <v>39872</v>
      </c>
      <c r="D307" s="3">
        <f t="shared" si="57"/>
        <v>39885</v>
      </c>
      <c r="E307" s="3">
        <f t="shared" si="58"/>
        <v>39931</v>
      </c>
      <c r="F307" s="3">
        <f t="shared" si="59"/>
        <v>39872</v>
      </c>
      <c r="G307" s="61">
        <f t="shared" si="60"/>
        <v>2009</v>
      </c>
      <c r="H307" s="61">
        <f t="shared" si="61"/>
        <v>2</v>
      </c>
      <c r="I307" s="61" t="str">
        <f>VLOOKUP(H307,'Lookup Values'!$C$2:$D$13,2,FALSE)</f>
        <v>FEB</v>
      </c>
      <c r="J307" s="61">
        <f t="shared" si="62"/>
        <v>28</v>
      </c>
      <c r="K307" s="61">
        <f t="shared" si="63"/>
        <v>7</v>
      </c>
      <c r="L307" s="61" t="str">
        <f>VLOOKUP(K307,'Lookup Values'!$F$2:$G$8,2,FALSE)</f>
        <v>Saturday</v>
      </c>
      <c r="M307" s="3">
        <v>39880</v>
      </c>
      <c r="N307" s="63">
        <f t="shared" si="56"/>
        <v>8</v>
      </c>
      <c r="O307" s="8">
        <v>0.49603384754390534</v>
      </c>
      <c r="P307" t="s">
        <v>45</v>
      </c>
      <c r="Q307" t="s">
        <v>46</v>
      </c>
      <c r="R307" t="str">
        <f t="shared" si="64"/>
        <v>Health: Insurance Premium</v>
      </c>
      <c r="S307" t="s">
        <v>44</v>
      </c>
      <c r="T307" t="s">
        <v>26</v>
      </c>
      <c r="U307" s="1">
        <v>177</v>
      </c>
      <c r="V307" s="1" t="str">
        <f t="shared" si="65"/>
        <v>Health: $177.00</v>
      </c>
      <c r="W307" s="1">
        <f>IF(U307="","",ROUND(U307*'Lookup Values'!$A$2,2))</f>
        <v>15.71</v>
      </c>
      <c r="X307" s="9" t="str">
        <f t="shared" si="66"/>
        <v>Expense</v>
      </c>
      <c r="Y307" s="2" t="s">
        <v>355</v>
      </c>
      <c r="Z307" s="3">
        <f t="shared" si="67"/>
        <v>39872</v>
      </c>
      <c r="AA307" s="67" t="str">
        <f t="shared" si="68"/>
        <v>NO</v>
      </c>
      <c r="AB307" s="2" t="str">
        <f t="shared" si="69"/>
        <v>NO</v>
      </c>
      <c r="AC307" t="str">
        <f>IF(AND(AND(G307&gt;=2007,G307&lt;=2009),OR(S307&lt;&gt;"MTA",S307&lt;&gt;"Fandango"),OR(P307="Food",P307="Shopping",P307="Entertainment")),"Awesome Transaction",IF(AND(G307&lt;=2010,Q307&lt;&gt;"Alcohol"),"Late Transaction",IF(G307=2006,"Early Transaction","CRAP Transaction")))</f>
        <v>Late Transaction</v>
      </c>
    </row>
    <row r="308" spans="1:29" x14ac:dyDescent="0.25">
      <c r="A308" s="2">
        <v>307</v>
      </c>
      <c r="B308" s="3" t="str">
        <f>TEXT(C308,"yymmdd") &amp; "-" &amp; UPPER(LEFT(P308,2)) &amp; "-" &amp; UPPER(LEFT(S308,3))</f>
        <v>080201-HO-BED</v>
      </c>
      <c r="C308" s="3">
        <v>39479</v>
      </c>
      <c r="D308" s="3">
        <f t="shared" si="57"/>
        <v>39493</v>
      </c>
      <c r="E308" s="3">
        <f t="shared" si="58"/>
        <v>39539</v>
      </c>
      <c r="F308" s="3">
        <f t="shared" si="59"/>
        <v>39507</v>
      </c>
      <c r="G308" s="61">
        <f t="shared" si="60"/>
        <v>2008</v>
      </c>
      <c r="H308" s="61">
        <f t="shared" si="61"/>
        <v>2</v>
      </c>
      <c r="I308" s="61" t="str">
        <f>VLOOKUP(H308,'Lookup Values'!$C$2:$D$13,2,FALSE)</f>
        <v>FEB</v>
      </c>
      <c r="J308" s="61">
        <f t="shared" si="62"/>
        <v>1</v>
      </c>
      <c r="K308" s="61">
        <f t="shared" si="63"/>
        <v>6</v>
      </c>
      <c r="L308" s="61" t="str">
        <f>VLOOKUP(K308,'Lookup Values'!$F$2:$G$8,2,FALSE)</f>
        <v>Friday</v>
      </c>
      <c r="M308" s="3">
        <v>39482</v>
      </c>
      <c r="N308" s="63">
        <f t="shared" si="56"/>
        <v>3</v>
      </c>
      <c r="O308" s="8">
        <v>0.31742981049228092</v>
      </c>
      <c r="P308" t="s">
        <v>38</v>
      </c>
      <c r="Q308" t="s">
        <v>39</v>
      </c>
      <c r="R308" t="str">
        <f t="shared" si="64"/>
        <v>Home: Cleaning Supplies</v>
      </c>
      <c r="S308" t="s">
        <v>37</v>
      </c>
      <c r="T308" t="s">
        <v>29</v>
      </c>
      <c r="U308" s="1">
        <v>152</v>
      </c>
      <c r="V308" s="1" t="str">
        <f t="shared" si="65"/>
        <v>Home: $152.00</v>
      </c>
      <c r="W308" s="1">
        <f>IF(U308="","",ROUND(U308*'Lookup Values'!$A$2,2))</f>
        <v>13.49</v>
      </c>
      <c r="X308" s="9" t="str">
        <f t="shared" si="66"/>
        <v>Expense</v>
      </c>
      <c r="Y308" s="2" t="s">
        <v>356</v>
      </c>
      <c r="Z308" s="3">
        <f t="shared" si="67"/>
        <v>39479</v>
      </c>
      <c r="AA308" s="67" t="str">
        <f t="shared" si="68"/>
        <v>NO</v>
      </c>
      <c r="AB308" s="2" t="str">
        <f t="shared" si="69"/>
        <v>NO</v>
      </c>
      <c r="AC308" t="str">
        <f>IF(AND(AND(G308&gt;=2007,G308&lt;=2009),OR(S308&lt;&gt;"MTA",S308&lt;&gt;"Fandango"),OR(P308="Food",P308="Shopping",P308="Entertainment")),"Awesome Transaction",IF(AND(G308&lt;=2010,Q308&lt;&gt;"Alcohol"),"Late Transaction",IF(G308=2006,"Early Transaction","CRAP Transaction")))</f>
        <v>Late Transaction</v>
      </c>
    </row>
    <row r="309" spans="1:29" x14ac:dyDescent="0.25">
      <c r="A309" s="2">
        <v>308</v>
      </c>
      <c r="B309" s="3" t="str">
        <f>TEXT(C309,"yymmdd") &amp; "-" &amp; UPPER(LEFT(P309,2)) &amp; "-" &amp; UPPER(LEFT(S309,3))</f>
        <v>110726-EN-MOE</v>
      </c>
      <c r="C309" s="3">
        <v>40750</v>
      </c>
      <c r="D309" s="3">
        <f t="shared" si="57"/>
        <v>40764</v>
      </c>
      <c r="E309" s="3">
        <f t="shared" si="58"/>
        <v>40812</v>
      </c>
      <c r="F309" s="3">
        <f t="shared" si="59"/>
        <v>40755</v>
      </c>
      <c r="G309" s="61">
        <f t="shared" si="60"/>
        <v>2011</v>
      </c>
      <c r="H309" s="61">
        <f t="shared" si="61"/>
        <v>7</v>
      </c>
      <c r="I309" s="61" t="str">
        <f>VLOOKUP(H309,'Lookup Values'!$C$2:$D$13,2,FALSE)</f>
        <v>JUL</v>
      </c>
      <c r="J309" s="61">
        <f t="shared" si="62"/>
        <v>26</v>
      </c>
      <c r="K309" s="61">
        <f t="shared" si="63"/>
        <v>3</v>
      </c>
      <c r="L309" s="61" t="str">
        <f>VLOOKUP(K309,'Lookup Values'!$F$2:$G$8,2,FALSE)</f>
        <v>Tuesday</v>
      </c>
      <c r="M309" s="3">
        <v>40755</v>
      </c>
      <c r="N309" s="63">
        <f t="shared" si="56"/>
        <v>5</v>
      </c>
      <c r="O309" s="8">
        <v>0.64290685119985203</v>
      </c>
      <c r="P309" t="s">
        <v>14</v>
      </c>
      <c r="Q309" t="s">
        <v>15</v>
      </c>
      <c r="R309" t="str">
        <f t="shared" si="64"/>
        <v>Entertainment: Alcohol</v>
      </c>
      <c r="S309" t="s">
        <v>13</v>
      </c>
      <c r="T309" t="s">
        <v>16</v>
      </c>
      <c r="U309" s="1">
        <v>428</v>
      </c>
      <c r="V309" s="1" t="str">
        <f t="shared" si="65"/>
        <v>Entertainment: $428.00</v>
      </c>
      <c r="W309" s="1">
        <f>IF(U309="","",ROUND(U309*'Lookup Values'!$A$2,2))</f>
        <v>37.99</v>
      </c>
      <c r="X309" s="9" t="str">
        <f t="shared" si="66"/>
        <v>Expense</v>
      </c>
      <c r="Y309" s="2" t="s">
        <v>357</v>
      </c>
      <c r="Z309" s="3">
        <f t="shared" si="67"/>
        <v>40750</v>
      </c>
      <c r="AA309" s="67" t="str">
        <f t="shared" si="68"/>
        <v>NO</v>
      </c>
      <c r="AB309" s="2" t="str">
        <f t="shared" si="69"/>
        <v>NO</v>
      </c>
      <c r="AC309" t="str">
        <f>IF(AND(AND(G309&gt;=2007,G309&lt;=2009),OR(S309&lt;&gt;"MTA",S309&lt;&gt;"Fandango"),OR(P309="Food",P309="Shopping",P309="Entertainment")),"Awesome Transaction",IF(AND(G309&lt;=2010,Q309&lt;&gt;"Alcohol"),"Late Transaction",IF(G309=2006,"Early Transaction","CRAP Transaction")))</f>
        <v>CRAP Transaction</v>
      </c>
    </row>
    <row r="310" spans="1:29" x14ac:dyDescent="0.25">
      <c r="A310" s="2">
        <v>309</v>
      </c>
      <c r="B310" s="3" t="str">
        <f>TEXT(C310,"yymmdd") &amp; "-" &amp; UPPER(LEFT(P310,2)) &amp; "-" &amp; UPPER(LEFT(S310,3))</f>
        <v>111008-IN-AUN</v>
      </c>
      <c r="C310" s="3">
        <v>40824</v>
      </c>
      <c r="D310" s="3">
        <f t="shared" si="57"/>
        <v>40837</v>
      </c>
      <c r="E310" s="3">
        <f t="shared" si="58"/>
        <v>40885</v>
      </c>
      <c r="F310" s="3">
        <f t="shared" si="59"/>
        <v>40847</v>
      </c>
      <c r="G310" s="61">
        <f t="shared" si="60"/>
        <v>2011</v>
      </c>
      <c r="H310" s="61">
        <f t="shared" si="61"/>
        <v>10</v>
      </c>
      <c r="I310" s="61" t="str">
        <f>VLOOKUP(H310,'Lookup Values'!$C$2:$D$13,2,FALSE)</f>
        <v>OCT</v>
      </c>
      <c r="J310" s="61">
        <f t="shared" si="62"/>
        <v>8</v>
      </c>
      <c r="K310" s="61">
        <f t="shared" si="63"/>
        <v>7</v>
      </c>
      <c r="L310" s="61" t="str">
        <f>VLOOKUP(K310,'Lookup Values'!$F$2:$G$8,2,FALSE)</f>
        <v>Saturday</v>
      </c>
      <c r="M310" s="3">
        <v>40833</v>
      </c>
      <c r="N310" s="63">
        <f t="shared" si="56"/>
        <v>9</v>
      </c>
      <c r="O310" s="8">
        <v>0.90377642937291203</v>
      </c>
      <c r="P310" t="s">
        <v>61</v>
      </c>
      <c r="Q310" t="s">
        <v>64</v>
      </c>
      <c r="R310" t="str">
        <f t="shared" si="64"/>
        <v>Income: Gift Received</v>
      </c>
      <c r="S310" t="s">
        <v>67</v>
      </c>
      <c r="T310" t="s">
        <v>26</v>
      </c>
      <c r="U310" s="1">
        <v>23</v>
      </c>
      <c r="V310" s="1" t="str">
        <f t="shared" si="65"/>
        <v>Income: $23.00</v>
      </c>
      <c r="W310" s="1">
        <f>IF(U310="","",ROUND(U310*'Lookup Values'!$A$2,2))</f>
        <v>2.04</v>
      </c>
      <c r="X310" s="9" t="str">
        <f t="shared" si="66"/>
        <v>Income</v>
      </c>
      <c r="Y310" s="2" t="s">
        <v>358</v>
      </c>
      <c r="Z310" s="3">
        <f t="shared" si="67"/>
        <v>40824</v>
      </c>
      <c r="AA310" s="67" t="str">
        <f t="shared" si="68"/>
        <v>NO</v>
      </c>
      <c r="AB310" s="2" t="str">
        <f t="shared" si="69"/>
        <v>NO</v>
      </c>
      <c r="AC310" t="str">
        <f>IF(AND(AND(G310&gt;=2007,G310&lt;=2009),OR(S310&lt;&gt;"MTA",S310&lt;&gt;"Fandango"),OR(P310="Food",P310="Shopping",P310="Entertainment")),"Awesome Transaction",IF(AND(G310&lt;=2010,Q310&lt;&gt;"Alcohol"),"Late Transaction",IF(G310=2006,"Early Transaction","CRAP Transaction")))</f>
        <v>CRAP Transaction</v>
      </c>
    </row>
    <row r="311" spans="1:29" x14ac:dyDescent="0.25">
      <c r="A311" s="2">
        <v>310</v>
      </c>
      <c r="B311" s="3" t="str">
        <f>TEXT(C311,"yymmdd") &amp; "-" &amp; UPPER(LEFT(P311,2)) &amp; "-" &amp; UPPER(LEFT(S311,3))</f>
        <v>101229-SH-EXP</v>
      </c>
      <c r="C311" s="3">
        <v>40541</v>
      </c>
      <c r="D311" s="3">
        <f t="shared" si="57"/>
        <v>40555</v>
      </c>
      <c r="E311" s="3">
        <f t="shared" si="58"/>
        <v>40602</v>
      </c>
      <c r="F311" s="3">
        <f t="shared" si="59"/>
        <v>40543</v>
      </c>
      <c r="G311" s="61">
        <f t="shared" si="60"/>
        <v>2010</v>
      </c>
      <c r="H311" s="61">
        <f t="shared" si="61"/>
        <v>12</v>
      </c>
      <c r="I311" s="61" t="str">
        <f>VLOOKUP(H311,'Lookup Values'!$C$2:$D$13,2,FALSE)</f>
        <v>DEC</v>
      </c>
      <c r="J311" s="61">
        <f t="shared" si="62"/>
        <v>29</v>
      </c>
      <c r="K311" s="61">
        <f t="shared" si="63"/>
        <v>4</v>
      </c>
      <c r="L311" s="61" t="str">
        <f>VLOOKUP(K311,'Lookup Values'!$F$2:$G$8,2,FALSE)</f>
        <v>Wednesday</v>
      </c>
      <c r="M311" s="3">
        <v>40542</v>
      </c>
      <c r="N311" s="63">
        <f t="shared" si="56"/>
        <v>1</v>
      </c>
      <c r="O311" s="8">
        <v>0.26510587190912127</v>
      </c>
      <c r="P311" t="s">
        <v>21</v>
      </c>
      <c r="Q311" t="s">
        <v>41</v>
      </c>
      <c r="R311" t="str">
        <f t="shared" si="64"/>
        <v>Shopping: Clothing</v>
      </c>
      <c r="S311" t="s">
        <v>40</v>
      </c>
      <c r="T311" t="s">
        <v>26</v>
      </c>
      <c r="U311" s="1">
        <v>216</v>
      </c>
      <c r="V311" s="1" t="str">
        <f t="shared" si="65"/>
        <v>Shopping: $216.00</v>
      </c>
      <c r="W311" s="1">
        <f>IF(U311="","",ROUND(U311*'Lookup Values'!$A$2,2))</f>
        <v>19.170000000000002</v>
      </c>
      <c r="X311" s="9" t="str">
        <f t="shared" si="66"/>
        <v>Expense</v>
      </c>
      <c r="Y311" s="2" t="s">
        <v>359</v>
      </c>
      <c r="Z311" s="3">
        <f t="shared" si="67"/>
        <v>40541</v>
      </c>
      <c r="AA311" s="67" t="str">
        <f t="shared" si="68"/>
        <v>NO</v>
      </c>
      <c r="AB311" s="2" t="str">
        <f t="shared" si="69"/>
        <v>NO</v>
      </c>
      <c r="AC311" t="str">
        <f>IF(AND(AND(G311&gt;=2007,G311&lt;=2009),OR(S311&lt;&gt;"MTA",S311&lt;&gt;"Fandango"),OR(P311="Food",P311="Shopping",P311="Entertainment")),"Awesome Transaction",IF(AND(G311&lt;=2010,Q311&lt;&gt;"Alcohol"),"Late Transaction",IF(G311=2006,"Early Transaction","CRAP Transaction")))</f>
        <v>Late Transaction</v>
      </c>
    </row>
    <row r="312" spans="1:29" x14ac:dyDescent="0.25">
      <c r="A312" s="2">
        <v>311</v>
      </c>
      <c r="B312" s="3" t="str">
        <f>TEXT(C312,"yymmdd") &amp; "-" &amp; UPPER(LEFT(P312,2)) &amp; "-" &amp; UPPER(LEFT(S312,3))</f>
        <v>100820-IN-LEG</v>
      </c>
      <c r="C312" s="3">
        <v>40410</v>
      </c>
      <c r="D312" s="3">
        <f t="shared" si="57"/>
        <v>40424</v>
      </c>
      <c r="E312" s="3">
        <f t="shared" si="58"/>
        <v>40471</v>
      </c>
      <c r="F312" s="3">
        <f t="shared" si="59"/>
        <v>40421</v>
      </c>
      <c r="G312" s="61">
        <f t="shared" si="60"/>
        <v>2010</v>
      </c>
      <c r="H312" s="61">
        <f t="shared" si="61"/>
        <v>8</v>
      </c>
      <c r="I312" s="61" t="str">
        <f>VLOOKUP(H312,'Lookup Values'!$C$2:$D$13,2,FALSE)</f>
        <v>AUG</v>
      </c>
      <c r="J312" s="61">
        <f t="shared" si="62"/>
        <v>20</v>
      </c>
      <c r="K312" s="61">
        <f t="shared" si="63"/>
        <v>6</v>
      </c>
      <c r="L312" s="61" t="str">
        <f>VLOOKUP(K312,'Lookup Values'!$F$2:$G$8,2,FALSE)</f>
        <v>Friday</v>
      </c>
      <c r="M312" s="3">
        <v>40418</v>
      </c>
      <c r="N312" s="63">
        <f t="shared" si="56"/>
        <v>8</v>
      </c>
      <c r="O312" s="8">
        <v>0.17497062014865228</v>
      </c>
      <c r="P312" t="s">
        <v>61</v>
      </c>
      <c r="Q312" t="s">
        <v>63</v>
      </c>
      <c r="R312" t="str">
        <f t="shared" si="64"/>
        <v>Income: Freelance Project</v>
      </c>
      <c r="S312" t="s">
        <v>66</v>
      </c>
      <c r="T312" t="s">
        <v>26</v>
      </c>
      <c r="U312" s="1">
        <v>92</v>
      </c>
      <c r="V312" s="1" t="str">
        <f t="shared" si="65"/>
        <v>Income: $92.00</v>
      </c>
      <c r="W312" s="1">
        <f>IF(U312="","",ROUND(U312*'Lookup Values'!$A$2,2))</f>
        <v>8.17</v>
      </c>
      <c r="X312" s="9" t="str">
        <f t="shared" si="66"/>
        <v>Income</v>
      </c>
      <c r="Y312" s="2" t="s">
        <v>360</v>
      </c>
      <c r="Z312" s="3">
        <f t="shared" si="67"/>
        <v>40410</v>
      </c>
      <c r="AA312" s="67" t="str">
        <f t="shared" si="68"/>
        <v>NO</v>
      </c>
      <c r="AB312" s="2" t="str">
        <f t="shared" si="69"/>
        <v>NO</v>
      </c>
      <c r="AC312" t="str">
        <f>IF(AND(AND(G312&gt;=2007,G312&lt;=2009),OR(S312&lt;&gt;"MTA",S312&lt;&gt;"Fandango"),OR(P312="Food",P312="Shopping",P312="Entertainment")),"Awesome Transaction",IF(AND(G312&lt;=2010,Q312&lt;&gt;"Alcohol"),"Late Transaction",IF(G312=2006,"Early Transaction","CRAP Transaction")))</f>
        <v>Late Transaction</v>
      </c>
    </row>
    <row r="313" spans="1:29" x14ac:dyDescent="0.25">
      <c r="A313" s="2">
        <v>312</v>
      </c>
      <c r="B313" s="3" t="str">
        <f>TEXT(C313,"yymmdd") &amp; "-" &amp; UPPER(LEFT(P313,2)) &amp; "-" &amp; UPPER(LEFT(S313,3))</f>
        <v>070715-HE-FRE</v>
      </c>
      <c r="C313" s="3">
        <v>39278</v>
      </c>
      <c r="D313" s="3">
        <f t="shared" si="57"/>
        <v>39290</v>
      </c>
      <c r="E313" s="3">
        <f t="shared" si="58"/>
        <v>39340</v>
      </c>
      <c r="F313" s="3">
        <f t="shared" si="59"/>
        <v>39294</v>
      </c>
      <c r="G313" s="61">
        <f t="shared" si="60"/>
        <v>2007</v>
      </c>
      <c r="H313" s="61">
        <f t="shared" si="61"/>
        <v>7</v>
      </c>
      <c r="I313" s="61" t="str">
        <f>VLOOKUP(H313,'Lookup Values'!$C$2:$D$13,2,FALSE)</f>
        <v>JUL</v>
      </c>
      <c r="J313" s="61">
        <f t="shared" si="62"/>
        <v>15</v>
      </c>
      <c r="K313" s="61">
        <f t="shared" si="63"/>
        <v>1</v>
      </c>
      <c r="L313" s="61" t="str">
        <f>VLOOKUP(K313,'Lookup Values'!$F$2:$G$8,2,FALSE)</f>
        <v>Sunday</v>
      </c>
      <c r="M313" s="3">
        <v>39286</v>
      </c>
      <c r="N313" s="63">
        <f t="shared" si="56"/>
        <v>8</v>
      </c>
      <c r="O313" s="8">
        <v>0.35761100960749659</v>
      </c>
      <c r="P313" t="s">
        <v>45</v>
      </c>
      <c r="Q313" t="s">
        <v>46</v>
      </c>
      <c r="R313" t="str">
        <f t="shared" si="64"/>
        <v>Health: Insurance Premium</v>
      </c>
      <c r="S313" t="s">
        <v>44</v>
      </c>
      <c r="T313" t="s">
        <v>29</v>
      </c>
      <c r="U313" s="1">
        <v>166</v>
      </c>
      <c r="V313" s="1" t="str">
        <f t="shared" si="65"/>
        <v>Health: $166.00</v>
      </c>
      <c r="W313" s="1">
        <f>IF(U313="","",ROUND(U313*'Lookup Values'!$A$2,2))</f>
        <v>14.73</v>
      </c>
      <c r="X313" s="9" t="str">
        <f t="shared" si="66"/>
        <v>Expense</v>
      </c>
      <c r="Y313" s="2" t="s">
        <v>361</v>
      </c>
      <c r="Z313" s="3">
        <f t="shared" si="67"/>
        <v>39278</v>
      </c>
      <c r="AA313" s="67" t="str">
        <f t="shared" si="68"/>
        <v>NO</v>
      </c>
      <c r="AB313" s="2" t="str">
        <f t="shared" si="69"/>
        <v>NO</v>
      </c>
      <c r="AC313" t="str">
        <f>IF(AND(AND(G313&gt;=2007,G313&lt;=2009),OR(S313&lt;&gt;"MTA",S313&lt;&gt;"Fandango"),OR(P313="Food",P313="Shopping",P313="Entertainment")),"Awesome Transaction",IF(AND(G313&lt;=2010,Q313&lt;&gt;"Alcohol"),"Late Transaction",IF(G313=2006,"Early Transaction","CRAP Transaction")))</f>
        <v>Late Transaction</v>
      </c>
    </row>
    <row r="314" spans="1:29" x14ac:dyDescent="0.25">
      <c r="A314" s="2">
        <v>313</v>
      </c>
      <c r="B314" s="3" t="str">
        <f>TEXT(C314,"yymmdd") &amp; "-" &amp; UPPER(LEFT(P314,2)) &amp; "-" &amp; UPPER(LEFT(S314,3))</f>
        <v>080806-HE-FRE</v>
      </c>
      <c r="C314" s="3">
        <v>39666</v>
      </c>
      <c r="D314" s="3">
        <f t="shared" si="57"/>
        <v>39680</v>
      </c>
      <c r="E314" s="3">
        <f t="shared" si="58"/>
        <v>39727</v>
      </c>
      <c r="F314" s="3">
        <f t="shared" si="59"/>
        <v>39691</v>
      </c>
      <c r="G314" s="61">
        <f t="shared" si="60"/>
        <v>2008</v>
      </c>
      <c r="H314" s="61">
        <f t="shared" si="61"/>
        <v>8</v>
      </c>
      <c r="I314" s="61" t="str">
        <f>VLOOKUP(H314,'Lookup Values'!$C$2:$D$13,2,FALSE)</f>
        <v>AUG</v>
      </c>
      <c r="J314" s="61">
        <f t="shared" si="62"/>
        <v>6</v>
      </c>
      <c r="K314" s="61">
        <f t="shared" si="63"/>
        <v>4</v>
      </c>
      <c r="L314" s="61" t="str">
        <f>VLOOKUP(K314,'Lookup Values'!$F$2:$G$8,2,FALSE)</f>
        <v>Wednesday</v>
      </c>
      <c r="M314" s="3">
        <v>39675</v>
      </c>
      <c r="N314" s="63">
        <f t="shared" si="56"/>
        <v>9</v>
      </c>
      <c r="O314" s="8">
        <v>0.23406974038494022</v>
      </c>
      <c r="P314" t="s">
        <v>45</v>
      </c>
      <c r="Q314" t="s">
        <v>46</v>
      </c>
      <c r="R314" t="str">
        <f t="shared" si="64"/>
        <v>Health: Insurance Premium</v>
      </c>
      <c r="S314" t="s">
        <v>44</v>
      </c>
      <c r="T314" t="s">
        <v>16</v>
      </c>
      <c r="U314" s="1">
        <v>12</v>
      </c>
      <c r="V314" s="1" t="str">
        <f t="shared" si="65"/>
        <v>Health: $12.00</v>
      </c>
      <c r="W314" s="1">
        <f>IF(U314="","",ROUND(U314*'Lookup Values'!$A$2,2))</f>
        <v>1.07</v>
      </c>
      <c r="X314" s="9" t="str">
        <f t="shared" si="66"/>
        <v>Expense</v>
      </c>
      <c r="Y314" s="2" t="s">
        <v>362</v>
      </c>
      <c r="Z314" s="3">
        <f t="shared" si="67"/>
        <v>39666</v>
      </c>
      <c r="AA314" s="67" t="str">
        <f t="shared" si="68"/>
        <v>NO</v>
      </c>
      <c r="AB314" s="2" t="str">
        <f t="shared" si="69"/>
        <v>NO</v>
      </c>
      <c r="AC314" t="str">
        <f>IF(AND(AND(G314&gt;=2007,G314&lt;=2009),OR(S314&lt;&gt;"MTA",S314&lt;&gt;"Fandango"),OR(P314="Food",P314="Shopping",P314="Entertainment")),"Awesome Transaction",IF(AND(G314&lt;=2010,Q314&lt;&gt;"Alcohol"),"Late Transaction",IF(G314=2006,"Early Transaction","CRAP Transaction")))</f>
        <v>Late Transaction</v>
      </c>
    </row>
    <row r="315" spans="1:29" x14ac:dyDescent="0.25">
      <c r="A315" s="2">
        <v>314</v>
      </c>
      <c r="B315" s="3" t="str">
        <f>TEXT(C315,"yymmdd") &amp; "-" &amp; UPPER(LEFT(P315,2)) &amp; "-" &amp; UPPER(LEFT(S315,3))</f>
        <v>100905-SH-AMA</v>
      </c>
      <c r="C315" s="3">
        <v>40426</v>
      </c>
      <c r="D315" s="3">
        <f t="shared" si="57"/>
        <v>40438</v>
      </c>
      <c r="E315" s="3">
        <f t="shared" si="58"/>
        <v>40487</v>
      </c>
      <c r="F315" s="3">
        <f t="shared" si="59"/>
        <v>40451</v>
      </c>
      <c r="G315" s="61">
        <f t="shared" si="60"/>
        <v>2010</v>
      </c>
      <c r="H315" s="61">
        <f t="shared" si="61"/>
        <v>9</v>
      </c>
      <c r="I315" s="61" t="str">
        <f>VLOOKUP(H315,'Lookup Values'!$C$2:$D$13,2,FALSE)</f>
        <v>SEP</v>
      </c>
      <c r="J315" s="61">
        <f t="shared" si="62"/>
        <v>5</v>
      </c>
      <c r="K315" s="61">
        <f t="shared" si="63"/>
        <v>1</v>
      </c>
      <c r="L315" s="61" t="str">
        <f>VLOOKUP(K315,'Lookup Values'!$F$2:$G$8,2,FALSE)</f>
        <v>Sunday</v>
      </c>
      <c r="M315" s="3">
        <v>40430</v>
      </c>
      <c r="N315" s="63">
        <f t="shared" si="56"/>
        <v>4</v>
      </c>
      <c r="O315" s="8">
        <v>0.69387213412827775</v>
      </c>
      <c r="P315" t="s">
        <v>21</v>
      </c>
      <c r="Q315" t="s">
        <v>22</v>
      </c>
      <c r="R315" t="str">
        <f t="shared" si="64"/>
        <v>Shopping: Electronics</v>
      </c>
      <c r="S315" t="s">
        <v>20</v>
      </c>
      <c r="T315" t="s">
        <v>26</v>
      </c>
      <c r="U315" s="1">
        <v>137</v>
      </c>
      <c r="V315" s="1" t="str">
        <f t="shared" si="65"/>
        <v>Shopping: $137.00</v>
      </c>
      <c r="W315" s="1">
        <f>IF(U315="","",ROUND(U315*'Lookup Values'!$A$2,2))</f>
        <v>12.16</v>
      </c>
      <c r="X315" s="9" t="str">
        <f t="shared" si="66"/>
        <v>Expense</v>
      </c>
      <c r="Y315" s="2" t="s">
        <v>363</v>
      </c>
      <c r="Z315" s="3">
        <f t="shared" si="67"/>
        <v>40426</v>
      </c>
      <c r="AA315" s="67" t="str">
        <f t="shared" si="68"/>
        <v>YES</v>
      </c>
      <c r="AB315" s="2" t="str">
        <f t="shared" si="69"/>
        <v>NO</v>
      </c>
      <c r="AC315" t="str">
        <f>IF(AND(AND(G315&gt;=2007,G315&lt;=2009),OR(S315&lt;&gt;"MTA",S315&lt;&gt;"Fandango"),OR(P315="Food",P315="Shopping",P315="Entertainment")),"Awesome Transaction",IF(AND(G315&lt;=2010,Q315&lt;&gt;"Alcohol"),"Late Transaction",IF(G315=2006,"Early Transaction","CRAP Transaction")))</f>
        <v>Late Transaction</v>
      </c>
    </row>
    <row r="316" spans="1:29" x14ac:dyDescent="0.25">
      <c r="A316" s="2">
        <v>315</v>
      </c>
      <c r="B316" s="3" t="str">
        <f>TEXT(C316,"yymmdd") &amp; "-" &amp; UPPER(LEFT(P316,2)) &amp; "-" &amp; UPPER(LEFT(S316,3))</f>
        <v>120508-FO-TRA</v>
      </c>
      <c r="C316" s="3">
        <v>41037</v>
      </c>
      <c r="D316" s="3">
        <f t="shared" si="57"/>
        <v>41051</v>
      </c>
      <c r="E316" s="3">
        <f t="shared" si="58"/>
        <v>41098</v>
      </c>
      <c r="F316" s="3">
        <f t="shared" si="59"/>
        <v>41060</v>
      </c>
      <c r="G316" s="61">
        <f t="shared" si="60"/>
        <v>2012</v>
      </c>
      <c r="H316" s="61">
        <f t="shared" si="61"/>
        <v>5</v>
      </c>
      <c r="I316" s="61" t="str">
        <f>VLOOKUP(H316,'Lookup Values'!$C$2:$D$13,2,FALSE)</f>
        <v>MAY</v>
      </c>
      <c r="J316" s="61">
        <f t="shared" si="62"/>
        <v>8</v>
      </c>
      <c r="K316" s="61">
        <f t="shared" si="63"/>
        <v>3</v>
      </c>
      <c r="L316" s="61" t="str">
        <f>VLOOKUP(K316,'Lookup Values'!$F$2:$G$8,2,FALSE)</f>
        <v>Tuesday</v>
      </c>
      <c r="M316" s="3">
        <v>41046</v>
      </c>
      <c r="N316" s="63">
        <f t="shared" si="56"/>
        <v>9</v>
      </c>
      <c r="O316" s="8">
        <v>0.96914279430164763</v>
      </c>
      <c r="P316" t="s">
        <v>18</v>
      </c>
      <c r="Q316" t="s">
        <v>31</v>
      </c>
      <c r="R316" t="str">
        <f t="shared" si="64"/>
        <v>Food: Groceries</v>
      </c>
      <c r="S316" t="s">
        <v>30</v>
      </c>
      <c r="T316" t="s">
        <v>26</v>
      </c>
      <c r="U316" s="1">
        <v>268</v>
      </c>
      <c r="V316" s="1" t="str">
        <f t="shared" si="65"/>
        <v>Food: $268.00</v>
      </c>
      <c r="W316" s="1">
        <f>IF(U316="","",ROUND(U316*'Lookup Values'!$A$2,2))</f>
        <v>23.79</v>
      </c>
      <c r="X316" s="9" t="str">
        <f t="shared" si="66"/>
        <v>Expense</v>
      </c>
      <c r="Y316" s="2" t="s">
        <v>364</v>
      </c>
      <c r="Z316" s="3">
        <f t="shared" si="67"/>
        <v>41037</v>
      </c>
      <c r="AA316" s="67" t="str">
        <f t="shared" si="68"/>
        <v>NO</v>
      </c>
      <c r="AB316" s="2" t="str">
        <f t="shared" si="69"/>
        <v>NO</v>
      </c>
      <c r="AC316" t="str">
        <f>IF(AND(AND(G316&gt;=2007,G316&lt;=2009),OR(S316&lt;&gt;"MTA",S316&lt;&gt;"Fandango"),OR(P316="Food",P316="Shopping",P316="Entertainment")),"Awesome Transaction",IF(AND(G316&lt;=2010,Q316&lt;&gt;"Alcohol"),"Late Transaction",IF(G316=2006,"Early Transaction","CRAP Transaction")))</f>
        <v>CRAP Transaction</v>
      </c>
    </row>
    <row r="317" spans="1:29" x14ac:dyDescent="0.25">
      <c r="A317" s="2">
        <v>316</v>
      </c>
      <c r="B317" s="3" t="str">
        <f>TEXT(C317,"yymmdd") &amp; "-" &amp; UPPER(LEFT(P317,2)) &amp; "-" &amp; UPPER(LEFT(S317,3))</f>
        <v>070726-HE-FRE</v>
      </c>
      <c r="C317" s="3">
        <v>39289</v>
      </c>
      <c r="D317" s="3">
        <f t="shared" si="57"/>
        <v>39303</v>
      </c>
      <c r="E317" s="3">
        <f t="shared" si="58"/>
        <v>39351</v>
      </c>
      <c r="F317" s="3">
        <f t="shared" si="59"/>
        <v>39294</v>
      </c>
      <c r="G317" s="61">
        <f t="shared" si="60"/>
        <v>2007</v>
      </c>
      <c r="H317" s="61">
        <f t="shared" si="61"/>
        <v>7</v>
      </c>
      <c r="I317" s="61" t="str">
        <f>VLOOKUP(H317,'Lookup Values'!$C$2:$D$13,2,FALSE)</f>
        <v>JUL</v>
      </c>
      <c r="J317" s="61">
        <f t="shared" si="62"/>
        <v>26</v>
      </c>
      <c r="K317" s="61">
        <f t="shared" si="63"/>
        <v>5</v>
      </c>
      <c r="L317" s="61" t="str">
        <f>VLOOKUP(K317,'Lookup Values'!$F$2:$G$8,2,FALSE)</f>
        <v>Thursday</v>
      </c>
      <c r="M317" s="3">
        <v>39292</v>
      </c>
      <c r="N317" s="63">
        <f t="shared" si="56"/>
        <v>3</v>
      </c>
      <c r="O317" s="8">
        <v>0.89770045608569982</v>
      </c>
      <c r="P317" t="s">
        <v>45</v>
      </c>
      <c r="Q317" t="s">
        <v>46</v>
      </c>
      <c r="R317" t="str">
        <f t="shared" si="64"/>
        <v>Health: Insurance Premium</v>
      </c>
      <c r="S317" t="s">
        <v>44</v>
      </c>
      <c r="T317" t="s">
        <v>29</v>
      </c>
      <c r="U317" s="1">
        <v>415</v>
      </c>
      <c r="V317" s="1" t="str">
        <f t="shared" si="65"/>
        <v>Health: $415.00</v>
      </c>
      <c r="W317" s="1">
        <f>IF(U317="","",ROUND(U317*'Lookup Values'!$A$2,2))</f>
        <v>36.83</v>
      </c>
      <c r="X317" s="9" t="str">
        <f t="shared" si="66"/>
        <v>Expense</v>
      </c>
      <c r="Y317" s="2" t="s">
        <v>365</v>
      </c>
      <c r="Z317" s="3">
        <f t="shared" si="67"/>
        <v>39289</v>
      </c>
      <c r="AA317" s="67" t="str">
        <f t="shared" si="68"/>
        <v>NO</v>
      </c>
      <c r="AB317" s="2" t="str">
        <f t="shared" si="69"/>
        <v>NO</v>
      </c>
      <c r="AC317" t="str">
        <f>IF(AND(AND(G317&gt;=2007,G317&lt;=2009),OR(S317&lt;&gt;"MTA",S317&lt;&gt;"Fandango"),OR(P317="Food",P317="Shopping",P317="Entertainment")),"Awesome Transaction",IF(AND(G317&lt;=2010,Q317&lt;&gt;"Alcohol"),"Late Transaction",IF(G317=2006,"Early Transaction","CRAP Transaction")))</f>
        <v>Late Transaction</v>
      </c>
    </row>
    <row r="318" spans="1:29" x14ac:dyDescent="0.25">
      <c r="A318" s="2">
        <v>317</v>
      </c>
      <c r="B318" s="3" t="str">
        <f>TEXT(C318,"yymmdd") &amp; "-" &amp; UPPER(LEFT(P318,2)) &amp; "-" &amp; UPPER(LEFT(S318,3))</f>
        <v>110514-BI-CON</v>
      </c>
      <c r="C318" s="3">
        <v>40677</v>
      </c>
      <c r="D318" s="3">
        <f t="shared" si="57"/>
        <v>40690</v>
      </c>
      <c r="E318" s="3">
        <f t="shared" si="58"/>
        <v>40738</v>
      </c>
      <c r="F318" s="3">
        <f t="shared" si="59"/>
        <v>40694</v>
      </c>
      <c r="G318" s="61">
        <f t="shared" si="60"/>
        <v>2011</v>
      </c>
      <c r="H318" s="61">
        <f t="shared" si="61"/>
        <v>5</v>
      </c>
      <c r="I318" s="61" t="str">
        <f>VLOOKUP(H318,'Lookup Values'!$C$2:$D$13,2,FALSE)</f>
        <v>MAY</v>
      </c>
      <c r="J318" s="61">
        <f t="shared" si="62"/>
        <v>14</v>
      </c>
      <c r="K318" s="61">
        <f t="shared" si="63"/>
        <v>7</v>
      </c>
      <c r="L318" s="61" t="str">
        <f>VLOOKUP(K318,'Lookup Values'!$F$2:$G$8,2,FALSE)</f>
        <v>Saturday</v>
      </c>
      <c r="M318" s="3">
        <v>40685</v>
      </c>
      <c r="N318" s="63">
        <f t="shared" si="56"/>
        <v>8</v>
      </c>
      <c r="O318" s="8">
        <v>0.25193973150425708</v>
      </c>
      <c r="P318" t="s">
        <v>48</v>
      </c>
      <c r="Q318" t="s">
        <v>49</v>
      </c>
      <c r="R318" t="str">
        <f t="shared" si="64"/>
        <v>Bills: Utilities</v>
      </c>
      <c r="S318" t="s">
        <v>47</v>
      </c>
      <c r="T318" t="s">
        <v>29</v>
      </c>
      <c r="U318" s="1">
        <v>144</v>
      </c>
      <c r="V318" s="1" t="str">
        <f t="shared" si="65"/>
        <v>Bills: $144.00</v>
      </c>
      <c r="W318" s="1">
        <f>IF(U318="","",ROUND(U318*'Lookup Values'!$A$2,2))</f>
        <v>12.78</v>
      </c>
      <c r="X318" s="9" t="str">
        <f t="shared" si="66"/>
        <v>Expense</v>
      </c>
      <c r="Y318" s="2" t="s">
        <v>366</v>
      </c>
      <c r="Z318" s="3">
        <f t="shared" si="67"/>
        <v>40677</v>
      </c>
      <c r="AA318" s="67" t="str">
        <f t="shared" si="68"/>
        <v>NO</v>
      </c>
      <c r="AB318" s="2" t="str">
        <f t="shared" si="69"/>
        <v>NO</v>
      </c>
      <c r="AC318" t="str">
        <f>IF(AND(AND(G318&gt;=2007,G318&lt;=2009),OR(S318&lt;&gt;"MTA",S318&lt;&gt;"Fandango"),OR(P318="Food",P318="Shopping",P318="Entertainment")),"Awesome Transaction",IF(AND(G318&lt;=2010,Q318&lt;&gt;"Alcohol"),"Late Transaction",IF(G318=2006,"Early Transaction","CRAP Transaction")))</f>
        <v>CRAP Transaction</v>
      </c>
    </row>
    <row r="319" spans="1:29" x14ac:dyDescent="0.25">
      <c r="A319" s="2">
        <v>318</v>
      </c>
      <c r="B319" s="3" t="str">
        <f>TEXT(C319,"yymmdd") &amp; "-" &amp; UPPER(LEFT(P319,2)) &amp; "-" &amp; UPPER(LEFT(S319,3))</f>
        <v>091109-TR-MTA</v>
      </c>
      <c r="C319" s="3">
        <v>40126</v>
      </c>
      <c r="D319" s="3">
        <f t="shared" si="57"/>
        <v>40140</v>
      </c>
      <c r="E319" s="3">
        <f t="shared" si="58"/>
        <v>40187</v>
      </c>
      <c r="F319" s="3">
        <f t="shared" si="59"/>
        <v>40147</v>
      </c>
      <c r="G319" s="61">
        <f t="shared" si="60"/>
        <v>2009</v>
      </c>
      <c r="H319" s="61">
        <f t="shared" si="61"/>
        <v>11</v>
      </c>
      <c r="I319" s="61" t="str">
        <f>VLOOKUP(H319,'Lookup Values'!$C$2:$D$13,2,FALSE)</f>
        <v>NOV</v>
      </c>
      <c r="J319" s="61">
        <f t="shared" si="62"/>
        <v>9</v>
      </c>
      <c r="K319" s="61">
        <f t="shared" si="63"/>
        <v>2</v>
      </c>
      <c r="L319" s="61" t="str">
        <f>VLOOKUP(K319,'Lookup Values'!$F$2:$G$8,2,FALSE)</f>
        <v>Monday</v>
      </c>
      <c r="M319" s="3">
        <v>40132</v>
      </c>
      <c r="N319" s="63">
        <f t="shared" si="56"/>
        <v>6</v>
      </c>
      <c r="O319" s="8">
        <v>0.7019384804972113</v>
      </c>
      <c r="P319" t="s">
        <v>33</v>
      </c>
      <c r="Q319" t="s">
        <v>34</v>
      </c>
      <c r="R319" t="str">
        <f t="shared" si="64"/>
        <v>Transportation: Subway</v>
      </c>
      <c r="S319" t="s">
        <v>32</v>
      </c>
      <c r="T319" t="s">
        <v>26</v>
      </c>
      <c r="U319" s="1">
        <v>479</v>
      </c>
      <c r="V319" s="1" t="str">
        <f t="shared" si="65"/>
        <v>Transportation: $479.00</v>
      </c>
      <c r="W319" s="1">
        <f>IF(U319="","",ROUND(U319*'Lookup Values'!$A$2,2))</f>
        <v>42.51</v>
      </c>
      <c r="X319" s="9" t="str">
        <f t="shared" si="66"/>
        <v>Expense</v>
      </c>
      <c r="Y319" s="2" t="s">
        <v>367</v>
      </c>
      <c r="Z319" s="3">
        <f t="shared" si="67"/>
        <v>40126</v>
      </c>
      <c r="AA319" s="67" t="str">
        <f t="shared" si="68"/>
        <v>YES</v>
      </c>
      <c r="AB319" s="2" t="str">
        <f t="shared" si="69"/>
        <v>YES</v>
      </c>
      <c r="AC319" t="str">
        <f>IF(AND(AND(G319&gt;=2007,G319&lt;=2009),OR(S319&lt;&gt;"MTA",S319&lt;&gt;"Fandango"),OR(P319="Food",P319="Shopping",P319="Entertainment")),"Awesome Transaction",IF(AND(G319&lt;=2010,Q319&lt;&gt;"Alcohol"),"Late Transaction",IF(G319=2006,"Early Transaction","CRAP Transaction")))</f>
        <v>Late Transaction</v>
      </c>
    </row>
    <row r="320" spans="1:29" x14ac:dyDescent="0.25">
      <c r="A320" s="2">
        <v>319</v>
      </c>
      <c r="B320" s="3" t="str">
        <f>TEXT(C320,"yymmdd") &amp; "-" &amp; UPPER(LEFT(P320,2)) &amp; "-" &amp; UPPER(LEFT(S320,3))</f>
        <v>080827-TR-MTA</v>
      </c>
      <c r="C320" s="3">
        <v>39687</v>
      </c>
      <c r="D320" s="3">
        <f t="shared" si="57"/>
        <v>39701</v>
      </c>
      <c r="E320" s="3">
        <f t="shared" si="58"/>
        <v>39748</v>
      </c>
      <c r="F320" s="3">
        <f t="shared" si="59"/>
        <v>39691</v>
      </c>
      <c r="G320" s="61">
        <f t="shared" si="60"/>
        <v>2008</v>
      </c>
      <c r="H320" s="61">
        <f t="shared" si="61"/>
        <v>8</v>
      </c>
      <c r="I320" s="61" t="str">
        <f>VLOOKUP(H320,'Lookup Values'!$C$2:$D$13,2,FALSE)</f>
        <v>AUG</v>
      </c>
      <c r="J320" s="61">
        <f t="shared" si="62"/>
        <v>27</v>
      </c>
      <c r="K320" s="61">
        <f t="shared" si="63"/>
        <v>4</v>
      </c>
      <c r="L320" s="61" t="str">
        <f>VLOOKUP(K320,'Lookup Values'!$F$2:$G$8,2,FALSE)</f>
        <v>Wednesday</v>
      </c>
      <c r="M320" s="3">
        <v>39691</v>
      </c>
      <c r="N320" s="63">
        <f t="shared" si="56"/>
        <v>4</v>
      </c>
      <c r="O320" s="8">
        <v>0.78432222961588105</v>
      </c>
      <c r="P320" t="s">
        <v>33</v>
      </c>
      <c r="Q320" t="s">
        <v>34</v>
      </c>
      <c r="R320" t="str">
        <f t="shared" si="64"/>
        <v>Transportation: Subway</v>
      </c>
      <c r="S320" t="s">
        <v>32</v>
      </c>
      <c r="T320" t="s">
        <v>16</v>
      </c>
      <c r="U320" s="1">
        <v>468</v>
      </c>
      <c r="V320" s="1" t="str">
        <f t="shared" si="65"/>
        <v>Transportation: $468.00</v>
      </c>
      <c r="W320" s="1">
        <f>IF(U320="","",ROUND(U320*'Lookup Values'!$A$2,2))</f>
        <v>41.54</v>
      </c>
      <c r="X320" s="9" t="str">
        <f t="shared" si="66"/>
        <v>Expense</v>
      </c>
      <c r="Y320" s="2" t="s">
        <v>368</v>
      </c>
      <c r="Z320" s="3">
        <f t="shared" si="67"/>
        <v>39687</v>
      </c>
      <c r="AA320" s="67" t="str">
        <f t="shared" si="68"/>
        <v>YES</v>
      </c>
      <c r="AB320" s="2" t="str">
        <f t="shared" si="69"/>
        <v>YES</v>
      </c>
      <c r="AC320" t="str">
        <f>IF(AND(AND(G320&gt;=2007,G320&lt;=2009),OR(S320&lt;&gt;"MTA",S320&lt;&gt;"Fandango"),OR(P320="Food",P320="Shopping",P320="Entertainment")),"Awesome Transaction",IF(AND(G320&lt;=2010,Q320&lt;&gt;"Alcohol"),"Late Transaction",IF(G320=2006,"Early Transaction","CRAP Transaction")))</f>
        <v>Late Transaction</v>
      </c>
    </row>
    <row r="321" spans="1:29" x14ac:dyDescent="0.25">
      <c r="A321" s="2">
        <v>320</v>
      </c>
      <c r="B321" s="3" t="str">
        <f>TEXT(C321,"yymmdd") &amp; "-" &amp; UPPER(LEFT(P321,2)) &amp; "-" &amp; UPPER(LEFT(S321,3))</f>
        <v>080112-EN-MOE</v>
      </c>
      <c r="C321" s="3">
        <v>39459</v>
      </c>
      <c r="D321" s="3">
        <f t="shared" si="57"/>
        <v>39472</v>
      </c>
      <c r="E321" s="3">
        <f t="shared" si="58"/>
        <v>39519</v>
      </c>
      <c r="F321" s="3">
        <f t="shared" si="59"/>
        <v>39478</v>
      </c>
      <c r="G321" s="61">
        <f t="shared" si="60"/>
        <v>2008</v>
      </c>
      <c r="H321" s="61">
        <f t="shared" si="61"/>
        <v>1</v>
      </c>
      <c r="I321" s="61" t="str">
        <f>VLOOKUP(H321,'Lookup Values'!$C$2:$D$13,2,FALSE)</f>
        <v>JAN</v>
      </c>
      <c r="J321" s="61">
        <f t="shared" si="62"/>
        <v>12</v>
      </c>
      <c r="K321" s="61">
        <f t="shared" si="63"/>
        <v>7</v>
      </c>
      <c r="L321" s="61" t="str">
        <f>VLOOKUP(K321,'Lookup Values'!$F$2:$G$8,2,FALSE)</f>
        <v>Saturday</v>
      </c>
      <c r="M321" s="3">
        <v>39464</v>
      </c>
      <c r="N321" s="63">
        <f t="shared" si="56"/>
        <v>5</v>
      </c>
      <c r="O321" s="8">
        <v>7.3708150955737683E-2</v>
      </c>
      <c r="P321" t="s">
        <v>14</v>
      </c>
      <c r="Q321" t="s">
        <v>15</v>
      </c>
      <c r="R321" t="str">
        <f t="shared" si="64"/>
        <v>Entertainment: Alcohol</v>
      </c>
      <c r="S321" t="s">
        <v>13</v>
      </c>
      <c r="T321" t="s">
        <v>16</v>
      </c>
      <c r="U321" s="1">
        <v>311</v>
      </c>
      <c r="V321" s="1" t="str">
        <f t="shared" si="65"/>
        <v>Entertainment: $311.00</v>
      </c>
      <c r="W321" s="1">
        <f>IF(U321="","",ROUND(U321*'Lookup Values'!$A$2,2))</f>
        <v>27.6</v>
      </c>
      <c r="X321" s="9" t="str">
        <f t="shared" si="66"/>
        <v>Expense</v>
      </c>
      <c r="Y321" s="2" t="s">
        <v>369</v>
      </c>
      <c r="Z321" s="3">
        <f t="shared" si="67"/>
        <v>39459</v>
      </c>
      <c r="AA321" s="67" t="str">
        <f t="shared" si="68"/>
        <v>NO</v>
      </c>
      <c r="AB321" s="2" t="str">
        <f t="shared" si="69"/>
        <v>NO</v>
      </c>
      <c r="AC321" t="str">
        <f>IF(AND(AND(G321&gt;=2007,G321&lt;=2009),OR(S321&lt;&gt;"MTA",S321&lt;&gt;"Fandango"),OR(P321="Food",P321="Shopping",P321="Entertainment")),"Awesome Transaction",IF(AND(G321&lt;=2010,Q321&lt;&gt;"Alcohol"),"Late Transaction",IF(G321=2006,"Early Transaction","CRAP Transaction")))</f>
        <v>Awesome Transaction</v>
      </c>
    </row>
    <row r="322" spans="1:29" x14ac:dyDescent="0.25">
      <c r="A322" s="2">
        <v>321</v>
      </c>
      <c r="B322" s="3" t="str">
        <f>TEXT(C322,"yymmdd") &amp; "-" &amp; UPPER(LEFT(P322,2)) &amp; "-" &amp; UPPER(LEFT(S322,3))</f>
        <v>111017-SH-EXP</v>
      </c>
      <c r="C322" s="3">
        <v>40833</v>
      </c>
      <c r="D322" s="3">
        <f t="shared" si="57"/>
        <v>40847</v>
      </c>
      <c r="E322" s="3">
        <f t="shared" si="58"/>
        <v>40894</v>
      </c>
      <c r="F322" s="3">
        <f t="shared" si="59"/>
        <v>40847</v>
      </c>
      <c r="G322" s="61">
        <f t="shared" si="60"/>
        <v>2011</v>
      </c>
      <c r="H322" s="61">
        <f t="shared" si="61"/>
        <v>10</v>
      </c>
      <c r="I322" s="61" t="str">
        <f>VLOOKUP(H322,'Lookup Values'!$C$2:$D$13,2,FALSE)</f>
        <v>OCT</v>
      </c>
      <c r="J322" s="61">
        <f t="shared" si="62"/>
        <v>17</v>
      </c>
      <c r="K322" s="61">
        <f t="shared" si="63"/>
        <v>2</v>
      </c>
      <c r="L322" s="61" t="str">
        <f>VLOOKUP(K322,'Lookup Values'!$F$2:$G$8,2,FALSE)</f>
        <v>Monday</v>
      </c>
      <c r="M322" s="3">
        <v>40841</v>
      </c>
      <c r="N322" s="63">
        <f t="shared" ref="N322:N385" si="70">M322-C322</f>
        <v>8</v>
      </c>
      <c r="O322" s="8">
        <v>0.4383578666878396</v>
      </c>
      <c r="P322" t="s">
        <v>21</v>
      </c>
      <c r="Q322" t="s">
        <v>41</v>
      </c>
      <c r="R322" t="str">
        <f t="shared" si="64"/>
        <v>Shopping: Clothing</v>
      </c>
      <c r="S322" t="s">
        <v>40</v>
      </c>
      <c r="T322" t="s">
        <v>16</v>
      </c>
      <c r="U322" s="1">
        <v>220</v>
      </c>
      <c r="V322" s="1" t="str">
        <f t="shared" si="65"/>
        <v>Shopping: $220.00</v>
      </c>
      <c r="W322" s="1">
        <f>IF(U322="","",ROUND(U322*'Lookup Values'!$A$2,2))</f>
        <v>19.53</v>
      </c>
      <c r="X322" s="9" t="str">
        <f t="shared" si="66"/>
        <v>Expense</v>
      </c>
      <c r="Y322" s="2" t="s">
        <v>370</v>
      </c>
      <c r="Z322" s="3">
        <f t="shared" si="67"/>
        <v>40833</v>
      </c>
      <c r="AA322" s="67" t="str">
        <f t="shared" si="68"/>
        <v>NO</v>
      </c>
      <c r="AB322" s="2" t="str">
        <f t="shared" si="69"/>
        <v>NO</v>
      </c>
      <c r="AC322" t="str">
        <f>IF(AND(AND(G322&gt;=2007,G322&lt;=2009),OR(S322&lt;&gt;"MTA",S322&lt;&gt;"Fandango"),OR(P322="Food",P322="Shopping",P322="Entertainment")),"Awesome Transaction",IF(AND(G322&lt;=2010,Q322&lt;&gt;"Alcohol"),"Late Transaction",IF(G322=2006,"Early Transaction","CRAP Transaction")))</f>
        <v>CRAP Transaction</v>
      </c>
    </row>
    <row r="323" spans="1:29" x14ac:dyDescent="0.25">
      <c r="A323" s="2">
        <v>322</v>
      </c>
      <c r="B323" s="3" t="str">
        <f>TEXT(C323,"yymmdd") &amp; "-" &amp; UPPER(LEFT(P323,2)) &amp; "-" &amp; UPPER(LEFT(S323,3))</f>
        <v>111018-IN-AUN</v>
      </c>
      <c r="C323" s="3">
        <v>40834</v>
      </c>
      <c r="D323" s="3">
        <f t="shared" ref="D323:D386" si="71">WORKDAY(C323,10)</f>
        <v>40848</v>
      </c>
      <c r="E323" s="3">
        <f t="shared" ref="E323:E386" si="72">EDATE(C323,2)</f>
        <v>40895</v>
      </c>
      <c r="F323" s="3">
        <f t="shared" ref="F323:F386" si="73">EOMONTH(C323,0)</f>
        <v>40847</v>
      </c>
      <c r="G323" s="61">
        <f t="shared" ref="G323:G386" si="74">YEAR(C323)</f>
        <v>2011</v>
      </c>
      <c r="H323" s="61">
        <f t="shared" ref="H323:H386" si="75">MONTH(C323)</f>
        <v>10</v>
      </c>
      <c r="I323" s="61" t="str">
        <f>VLOOKUP(H323,'Lookup Values'!$C$2:$D$13,2,FALSE)</f>
        <v>OCT</v>
      </c>
      <c r="J323" s="61">
        <f t="shared" ref="J323:J386" si="76">DAY(C323)</f>
        <v>18</v>
      </c>
      <c r="K323" s="61">
        <f t="shared" ref="K323:K386" si="77">WEEKDAY(C323)</f>
        <v>3</v>
      </c>
      <c r="L323" s="61" t="str">
        <f>VLOOKUP(K323,'Lookup Values'!$F$2:$G$8,2,FALSE)</f>
        <v>Tuesday</v>
      </c>
      <c r="M323" s="3">
        <v>40839</v>
      </c>
      <c r="N323" s="63">
        <f t="shared" si="70"/>
        <v>5</v>
      </c>
      <c r="O323" s="8">
        <v>0.96170589286366237</v>
      </c>
      <c r="P323" t="s">
        <v>61</v>
      </c>
      <c r="Q323" t="s">
        <v>64</v>
      </c>
      <c r="R323" t="str">
        <f t="shared" ref="R323:R386" si="78">P323 &amp; ": " &amp; Q323</f>
        <v>Income: Gift Received</v>
      </c>
      <c r="S323" t="s">
        <v>67</v>
      </c>
      <c r="T323" t="s">
        <v>26</v>
      </c>
      <c r="U323" s="1">
        <v>307</v>
      </c>
      <c r="V323" s="1" t="str">
        <f t="shared" ref="V323:V386" si="79">P323 &amp; ": " &amp; TEXT(U323,"$#,###.00")</f>
        <v>Income: $307.00</v>
      </c>
      <c r="W323" s="1">
        <f>IF(U323="","",ROUND(U323*'Lookup Values'!$A$2,2))</f>
        <v>27.25</v>
      </c>
      <c r="X323" s="9" t="str">
        <f t="shared" ref="X323:X386" si="80">IF(P323="Income","Income","Expense")</f>
        <v>Income</v>
      </c>
      <c r="Y323" s="2" t="s">
        <v>371</v>
      </c>
      <c r="Z323" s="3">
        <f t="shared" ref="Z323:Z386" si="81">VALUE(SUBSTITUTE(Y323,".","/"))</f>
        <v>40834</v>
      </c>
      <c r="AA323" s="67" t="str">
        <f t="shared" ref="AA323:AA386" si="82">IF(OR(P323="Transportation",Q323="Professional Development",Q323="Electronics"),"YES","NO")</f>
        <v>NO</v>
      </c>
      <c r="AB323" s="2" t="str">
        <f t="shared" ref="AB323:AB386" si="83">IF(AND(AA323="YES",U323&gt;=400),"YES","NO")</f>
        <v>NO</v>
      </c>
      <c r="AC323" t="str">
        <f>IF(AND(AND(G323&gt;=2007,G323&lt;=2009),OR(S323&lt;&gt;"MTA",S323&lt;&gt;"Fandango"),OR(P323="Food",P323="Shopping",P323="Entertainment")),"Awesome Transaction",IF(AND(G323&lt;=2010,Q323&lt;&gt;"Alcohol"),"Late Transaction",IF(G323=2006,"Early Transaction","CRAP Transaction")))</f>
        <v>CRAP Transaction</v>
      </c>
    </row>
    <row r="324" spans="1:29" x14ac:dyDescent="0.25">
      <c r="A324" s="2">
        <v>323</v>
      </c>
      <c r="B324" s="3" t="str">
        <f>TEXT(C324,"yymmdd") &amp; "-" &amp; UPPER(LEFT(P324,2)) &amp; "-" &amp; UPPER(LEFT(S324,3))</f>
        <v>090621-HO-BED</v>
      </c>
      <c r="C324" s="3">
        <v>39985</v>
      </c>
      <c r="D324" s="3">
        <f t="shared" si="71"/>
        <v>39997</v>
      </c>
      <c r="E324" s="3">
        <f t="shared" si="72"/>
        <v>40046</v>
      </c>
      <c r="F324" s="3">
        <f t="shared" si="73"/>
        <v>39994</v>
      </c>
      <c r="G324" s="61">
        <f t="shared" si="74"/>
        <v>2009</v>
      </c>
      <c r="H324" s="61">
        <f t="shared" si="75"/>
        <v>6</v>
      </c>
      <c r="I324" s="61" t="str">
        <f>VLOOKUP(H324,'Lookup Values'!$C$2:$D$13,2,FALSE)</f>
        <v>JUN</v>
      </c>
      <c r="J324" s="61">
        <f t="shared" si="76"/>
        <v>21</v>
      </c>
      <c r="K324" s="61">
        <f t="shared" si="77"/>
        <v>1</v>
      </c>
      <c r="L324" s="61" t="str">
        <f>VLOOKUP(K324,'Lookup Values'!$F$2:$G$8,2,FALSE)</f>
        <v>Sunday</v>
      </c>
      <c r="M324" s="3">
        <v>39991</v>
      </c>
      <c r="N324" s="63">
        <f t="shared" si="70"/>
        <v>6</v>
      </c>
      <c r="O324" s="8">
        <v>0.46066483962170535</v>
      </c>
      <c r="P324" t="s">
        <v>38</v>
      </c>
      <c r="Q324" t="s">
        <v>39</v>
      </c>
      <c r="R324" t="str">
        <f t="shared" si="78"/>
        <v>Home: Cleaning Supplies</v>
      </c>
      <c r="S324" t="s">
        <v>37</v>
      </c>
      <c r="T324" t="s">
        <v>29</v>
      </c>
      <c r="U324" s="1">
        <v>400</v>
      </c>
      <c r="V324" s="1" t="str">
        <f t="shared" si="79"/>
        <v>Home: $400.00</v>
      </c>
      <c r="W324" s="1">
        <f>IF(U324="","",ROUND(U324*'Lookup Values'!$A$2,2))</f>
        <v>35.5</v>
      </c>
      <c r="X324" s="9" t="str">
        <f t="shared" si="80"/>
        <v>Expense</v>
      </c>
      <c r="Y324" s="2" t="s">
        <v>372</v>
      </c>
      <c r="Z324" s="3">
        <f t="shared" si="81"/>
        <v>39985</v>
      </c>
      <c r="AA324" s="67" t="str">
        <f t="shared" si="82"/>
        <v>NO</v>
      </c>
      <c r="AB324" s="2" t="str">
        <f t="shared" si="83"/>
        <v>NO</v>
      </c>
      <c r="AC324" t="str">
        <f>IF(AND(AND(G324&gt;=2007,G324&lt;=2009),OR(S324&lt;&gt;"MTA",S324&lt;&gt;"Fandango"),OR(P324="Food",P324="Shopping",P324="Entertainment")),"Awesome Transaction",IF(AND(G324&lt;=2010,Q324&lt;&gt;"Alcohol"),"Late Transaction",IF(G324=2006,"Early Transaction","CRAP Transaction")))</f>
        <v>Late Transaction</v>
      </c>
    </row>
    <row r="325" spans="1:29" x14ac:dyDescent="0.25">
      <c r="A325" s="2">
        <v>324</v>
      </c>
      <c r="B325" s="3" t="str">
        <f>TEXT(C325,"yymmdd") &amp; "-" &amp; UPPER(LEFT(P325,2)) &amp; "-" &amp; UPPER(LEFT(S325,3))</f>
        <v>110215-HO-BED</v>
      </c>
      <c r="C325" s="3">
        <v>40589</v>
      </c>
      <c r="D325" s="3">
        <f t="shared" si="71"/>
        <v>40603</v>
      </c>
      <c r="E325" s="3">
        <f t="shared" si="72"/>
        <v>40648</v>
      </c>
      <c r="F325" s="3">
        <f t="shared" si="73"/>
        <v>40602</v>
      </c>
      <c r="G325" s="61">
        <f t="shared" si="74"/>
        <v>2011</v>
      </c>
      <c r="H325" s="61">
        <f t="shared" si="75"/>
        <v>2</v>
      </c>
      <c r="I325" s="61" t="str">
        <f>VLOOKUP(H325,'Lookup Values'!$C$2:$D$13,2,FALSE)</f>
        <v>FEB</v>
      </c>
      <c r="J325" s="61">
        <f t="shared" si="76"/>
        <v>15</v>
      </c>
      <c r="K325" s="61">
        <f t="shared" si="77"/>
        <v>3</v>
      </c>
      <c r="L325" s="61" t="str">
        <f>VLOOKUP(K325,'Lookup Values'!$F$2:$G$8,2,FALSE)</f>
        <v>Tuesday</v>
      </c>
      <c r="M325" s="3">
        <v>40598</v>
      </c>
      <c r="N325" s="63">
        <f t="shared" si="70"/>
        <v>9</v>
      </c>
      <c r="O325" s="8">
        <v>0.39649323453150132</v>
      </c>
      <c r="P325" t="s">
        <v>38</v>
      </c>
      <c r="Q325" t="s">
        <v>39</v>
      </c>
      <c r="R325" t="str">
        <f t="shared" si="78"/>
        <v>Home: Cleaning Supplies</v>
      </c>
      <c r="S325" t="s">
        <v>37</v>
      </c>
      <c r="T325" t="s">
        <v>26</v>
      </c>
      <c r="U325" s="1">
        <v>77</v>
      </c>
      <c r="V325" s="1" t="str">
        <f t="shared" si="79"/>
        <v>Home: $77.00</v>
      </c>
      <c r="W325" s="1">
        <f>IF(U325="","",ROUND(U325*'Lookup Values'!$A$2,2))</f>
        <v>6.83</v>
      </c>
      <c r="X325" s="9" t="str">
        <f t="shared" si="80"/>
        <v>Expense</v>
      </c>
      <c r="Y325" s="2" t="s">
        <v>229</v>
      </c>
      <c r="Z325" s="3">
        <f t="shared" si="81"/>
        <v>40589</v>
      </c>
      <c r="AA325" s="67" t="str">
        <f t="shared" si="82"/>
        <v>NO</v>
      </c>
      <c r="AB325" s="2" t="str">
        <f t="shared" si="83"/>
        <v>NO</v>
      </c>
      <c r="AC325" t="str">
        <f>IF(AND(AND(G325&gt;=2007,G325&lt;=2009),OR(S325&lt;&gt;"MTA",S325&lt;&gt;"Fandango"),OR(P325="Food",P325="Shopping",P325="Entertainment")),"Awesome Transaction",IF(AND(G325&lt;=2010,Q325&lt;&gt;"Alcohol"),"Late Transaction",IF(G325=2006,"Early Transaction","CRAP Transaction")))</f>
        <v>CRAP Transaction</v>
      </c>
    </row>
    <row r="326" spans="1:29" x14ac:dyDescent="0.25">
      <c r="A326" s="2">
        <v>325</v>
      </c>
      <c r="B326" s="3" t="str">
        <f>TEXT(C326,"yymmdd") &amp; "-" &amp; UPPER(LEFT(P326,2)) &amp; "-" &amp; UPPER(LEFT(S326,3))</f>
        <v>070622-SH-AMA</v>
      </c>
      <c r="C326" s="3">
        <v>39255</v>
      </c>
      <c r="D326" s="3">
        <f t="shared" si="71"/>
        <v>39269</v>
      </c>
      <c r="E326" s="3">
        <f t="shared" si="72"/>
        <v>39316</v>
      </c>
      <c r="F326" s="3">
        <f t="shared" si="73"/>
        <v>39263</v>
      </c>
      <c r="G326" s="61">
        <f t="shared" si="74"/>
        <v>2007</v>
      </c>
      <c r="H326" s="61">
        <f t="shared" si="75"/>
        <v>6</v>
      </c>
      <c r="I326" s="61" t="str">
        <f>VLOOKUP(H326,'Lookup Values'!$C$2:$D$13,2,FALSE)</f>
        <v>JUN</v>
      </c>
      <c r="J326" s="61">
        <f t="shared" si="76"/>
        <v>22</v>
      </c>
      <c r="K326" s="61">
        <f t="shared" si="77"/>
        <v>6</v>
      </c>
      <c r="L326" s="61" t="str">
        <f>VLOOKUP(K326,'Lookup Values'!$F$2:$G$8,2,FALSE)</f>
        <v>Friday</v>
      </c>
      <c r="M326" s="3">
        <v>39257</v>
      </c>
      <c r="N326" s="63">
        <f t="shared" si="70"/>
        <v>2</v>
      </c>
      <c r="O326" s="8">
        <v>0.51465928848496645</v>
      </c>
      <c r="P326" t="s">
        <v>21</v>
      </c>
      <c r="Q326" t="s">
        <v>22</v>
      </c>
      <c r="R326" t="str">
        <f t="shared" si="78"/>
        <v>Shopping: Electronics</v>
      </c>
      <c r="S326" t="s">
        <v>20</v>
      </c>
      <c r="T326" t="s">
        <v>26</v>
      </c>
      <c r="U326" s="1">
        <v>372</v>
      </c>
      <c r="V326" s="1" t="str">
        <f t="shared" si="79"/>
        <v>Shopping: $372.00</v>
      </c>
      <c r="W326" s="1">
        <f>IF(U326="","",ROUND(U326*'Lookup Values'!$A$2,2))</f>
        <v>33.020000000000003</v>
      </c>
      <c r="X326" s="9" t="str">
        <f t="shared" si="80"/>
        <v>Expense</v>
      </c>
      <c r="Y326" s="2" t="s">
        <v>373</v>
      </c>
      <c r="Z326" s="3">
        <f t="shared" si="81"/>
        <v>39255</v>
      </c>
      <c r="AA326" s="67" t="str">
        <f t="shared" si="82"/>
        <v>YES</v>
      </c>
      <c r="AB326" s="2" t="str">
        <f t="shared" si="83"/>
        <v>NO</v>
      </c>
      <c r="AC326" t="str">
        <f>IF(AND(AND(G326&gt;=2007,G326&lt;=2009),OR(S326&lt;&gt;"MTA",S326&lt;&gt;"Fandango"),OR(P326="Food",P326="Shopping",P326="Entertainment")),"Awesome Transaction",IF(AND(G326&lt;=2010,Q326&lt;&gt;"Alcohol"),"Late Transaction",IF(G326=2006,"Early Transaction","CRAP Transaction")))</f>
        <v>Awesome Transaction</v>
      </c>
    </row>
    <row r="327" spans="1:29" x14ac:dyDescent="0.25">
      <c r="A327" s="2">
        <v>326</v>
      </c>
      <c r="B327" s="3" t="str">
        <f>TEXT(C327,"yymmdd") &amp; "-" &amp; UPPER(LEFT(P327,2)) &amp; "-" &amp; UPPER(LEFT(S327,3))</f>
        <v>111103-SH-AMA</v>
      </c>
      <c r="C327" s="3">
        <v>40850</v>
      </c>
      <c r="D327" s="3">
        <f t="shared" si="71"/>
        <v>40864</v>
      </c>
      <c r="E327" s="3">
        <f t="shared" si="72"/>
        <v>40911</v>
      </c>
      <c r="F327" s="3">
        <f t="shared" si="73"/>
        <v>40877</v>
      </c>
      <c r="G327" s="61">
        <f t="shared" si="74"/>
        <v>2011</v>
      </c>
      <c r="H327" s="61">
        <f t="shared" si="75"/>
        <v>11</v>
      </c>
      <c r="I327" s="61" t="str">
        <f>VLOOKUP(H327,'Lookup Values'!$C$2:$D$13,2,FALSE)</f>
        <v>NOV</v>
      </c>
      <c r="J327" s="61">
        <f t="shared" si="76"/>
        <v>3</v>
      </c>
      <c r="K327" s="61">
        <f t="shared" si="77"/>
        <v>5</v>
      </c>
      <c r="L327" s="61" t="str">
        <f>VLOOKUP(K327,'Lookup Values'!$F$2:$G$8,2,FALSE)</f>
        <v>Thursday</v>
      </c>
      <c r="M327" s="3">
        <v>40856</v>
      </c>
      <c r="N327" s="63">
        <f t="shared" si="70"/>
        <v>6</v>
      </c>
      <c r="O327" s="8">
        <v>0.53912097955251892</v>
      </c>
      <c r="P327" t="s">
        <v>21</v>
      </c>
      <c r="Q327" t="s">
        <v>22</v>
      </c>
      <c r="R327" t="str">
        <f t="shared" si="78"/>
        <v>Shopping: Electronics</v>
      </c>
      <c r="S327" t="s">
        <v>20</v>
      </c>
      <c r="T327" t="s">
        <v>29</v>
      </c>
      <c r="U327" s="1">
        <v>20</v>
      </c>
      <c r="V327" s="1" t="str">
        <f t="shared" si="79"/>
        <v>Shopping: $20.00</v>
      </c>
      <c r="W327" s="1">
        <f>IF(U327="","",ROUND(U327*'Lookup Values'!$A$2,2))</f>
        <v>1.78</v>
      </c>
      <c r="X327" s="9" t="str">
        <f t="shared" si="80"/>
        <v>Expense</v>
      </c>
      <c r="Y327" s="2" t="s">
        <v>374</v>
      </c>
      <c r="Z327" s="3">
        <f t="shared" si="81"/>
        <v>40850</v>
      </c>
      <c r="AA327" s="67" t="str">
        <f t="shared" si="82"/>
        <v>YES</v>
      </c>
      <c r="AB327" s="2" t="str">
        <f t="shared" si="83"/>
        <v>NO</v>
      </c>
      <c r="AC327" t="str">
        <f>IF(AND(AND(G327&gt;=2007,G327&lt;=2009),OR(S327&lt;&gt;"MTA",S327&lt;&gt;"Fandango"),OR(P327="Food",P327="Shopping",P327="Entertainment")),"Awesome Transaction",IF(AND(G327&lt;=2010,Q327&lt;&gt;"Alcohol"),"Late Transaction",IF(G327=2006,"Early Transaction","CRAP Transaction")))</f>
        <v>CRAP Transaction</v>
      </c>
    </row>
    <row r="328" spans="1:29" x14ac:dyDescent="0.25">
      <c r="A328" s="2">
        <v>327</v>
      </c>
      <c r="B328" s="3" t="str">
        <f>TEXT(C328,"yymmdd") &amp; "-" &amp; UPPER(LEFT(P328,2)) &amp; "-" &amp; UPPER(LEFT(S328,3))</f>
        <v>070106-IN-EZE</v>
      </c>
      <c r="C328" s="3">
        <v>39088</v>
      </c>
      <c r="D328" s="3">
        <f t="shared" si="71"/>
        <v>39101</v>
      </c>
      <c r="E328" s="3">
        <f t="shared" si="72"/>
        <v>39147</v>
      </c>
      <c r="F328" s="3">
        <f t="shared" si="73"/>
        <v>39113</v>
      </c>
      <c r="G328" s="61">
        <f t="shared" si="74"/>
        <v>2007</v>
      </c>
      <c r="H328" s="61">
        <f t="shared" si="75"/>
        <v>1</v>
      </c>
      <c r="I328" s="61" t="str">
        <f>VLOOKUP(H328,'Lookup Values'!$C$2:$D$13,2,FALSE)</f>
        <v>JAN</v>
      </c>
      <c r="J328" s="61">
        <f t="shared" si="76"/>
        <v>6</v>
      </c>
      <c r="K328" s="61">
        <f t="shared" si="77"/>
        <v>7</v>
      </c>
      <c r="L328" s="61" t="str">
        <f>VLOOKUP(K328,'Lookup Values'!$F$2:$G$8,2,FALSE)</f>
        <v>Saturday</v>
      </c>
      <c r="M328" s="3">
        <v>39096</v>
      </c>
      <c r="N328" s="63">
        <f t="shared" si="70"/>
        <v>8</v>
      </c>
      <c r="O328" s="8">
        <v>0.81389436127846526</v>
      </c>
      <c r="P328" t="s">
        <v>61</v>
      </c>
      <c r="Q328" t="s">
        <v>62</v>
      </c>
      <c r="R328" t="str">
        <f t="shared" si="78"/>
        <v>Income: Salary</v>
      </c>
      <c r="S328" t="s">
        <v>65</v>
      </c>
      <c r="T328" t="s">
        <v>26</v>
      </c>
      <c r="U328" s="1">
        <v>226</v>
      </c>
      <c r="V328" s="1" t="str">
        <f t="shared" si="79"/>
        <v>Income: $226.00</v>
      </c>
      <c r="W328" s="1">
        <f>IF(U328="","",ROUND(U328*'Lookup Values'!$A$2,2))</f>
        <v>20.059999999999999</v>
      </c>
      <c r="X328" s="9" t="str">
        <f t="shared" si="80"/>
        <v>Income</v>
      </c>
      <c r="Y328" s="2" t="s">
        <v>375</v>
      </c>
      <c r="Z328" s="3">
        <f t="shared" si="81"/>
        <v>39088</v>
      </c>
      <c r="AA328" s="67" t="str">
        <f t="shared" si="82"/>
        <v>NO</v>
      </c>
      <c r="AB328" s="2" t="str">
        <f t="shared" si="83"/>
        <v>NO</v>
      </c>
      <c r="AC328" t="str">
        <f>IF(AND(AND(G328&gt;=2007,G328&lt;=2009),OR(S328&lt;&gt;"MTA",S328&lt;&gt;"Fandango"),OR(P328="Food",P328="Shopping",P328="Entertainment")),"Awesome Transaction",IF(AND(G328&lt;=2010,Q328&lt;&gt;"Alcohol"),"Late Transaction",IF(G328=2006,"Early Transaction","CRAP Transaction")))</f>
        <v>Late Transaction</v>
      </c>
    </row>
    <row r="329" spans="1:29" x14ac:dyDescent="0.25">
      <c r="A329" s="2">
        <v>328</v>
      </c>
      <c r="B329" s="3" t="str">
        <f>TEXT(C329,"yymmdd") &amp; "-" &amp; UPPER(LEFT(P329,2)) &amp; "-" &amp; UPPER(LEFT(S329,3))</f>
        <v>090619-FO-BAN</v>
      </c>
      <c r="C329" s="3">
        <v>39983</v>
      </c>
      <c r="D329" s="3">
        <f t="shared" si="71"/>
        <v>39997</v>
      </c>
      <c r="E329" s="3">
        <f t="shared" si="72"/>
        <v>40044</v>
      </c>
      <c r="F329" s="3">
        <f t="shared" si="73"/>
        <v>39994</v>
      </c>
      <c r="G329" s="61">
        <f t="shared" si="74"/>
        <v>2009</v>
      </c>
      <c r="H329" s="61">
        <f t="shared" si="75"/>
        <v>6</v>
      </c>
      <c r="I329" s="61" t="str">
        <f>VLOOKUP(H329,'Lookup Values'!$C$2:$D$13,2,FALSE)</f>
        <v>JUN</v>
      </c>
      <c r="J329" s="61">
        <f t="shared" si="76"/>
        <v>19</v>
      </c>
      <c r="K329" s="61">
        <f t="shared" si="77"/>
        <v>6</v>
      </c>
      <c r="L329" s="61" t="str">
        <f>VLOOKUP(K329,'Lookup Values'!$F$2:$G$8,2,FALSE)</f>
        <v>Friday</v>
      </c>
      <c r="M329" s="3">
        <v>39993</v>
      </c>
      <c r="N329" s="63">
        <f t="shared" si="70"/>
        <v>10</v>
      </c>
      <c r="O329" s="8">
        <v>0.22970242563089094</v>
      </c>
      <c r="P329" t="s">
        <v>18</v>
      </c>
      <c r="Q329" t="s">
        <v>19</v>
      </c>
      <c r="R329" t="str">
        <f t="shared" si="78"/>
        <v>Food: Restaurants</v>
      </c>
      <c r="S329" t="s">
        <v>17</v>
      </c>
      <c r="T329" t="s">
        <v>26</v>
      </c>
      <c r="U329" s="1">
        <v>13</v>
      </c>
      <c r="V329" s="1" t="str">
        <f t="shared" si="79"/>
        <v>Food: $13.00</v>
      </c>
      <c r="W329" s="1">
        <f>IF(U329="","",ROUND(U329*'Lookup Values'!$A$2,2))</f>
        <v>1.1499999999999999</v>
      </c>
      <c r="X329" s="9" t="str">
        <f t="shared" si="80"/>
        <v>Expense</v>
      </c>
      <c r="Y329" s="2" t="s">
        <v>376</v>
      </c>
      <c r="Z329" s="3">
        <f t="shared" si="81"/>
        <v>39983</v>
      </c>
      <c r="AA329" s="67" t="str">
        <f t="shared" si="82"/>
        <v>NO</v>
      </c>
      <c r="AB329" s="2" t="str">
        <f t="shared" si="83"/>
        <v>NO</v>
      </c>
      <c r="AC329" t="str">
        <f>IF(AND(AND(G329&gt;=2007,G329&lt;=2009),OR(S329&lt;&gt;"MTA",S329&lt;&gt;"Fandango"),OR(P329="Food",P329="Shopping",P329="Entertainment")),"Awesome Transaction",IF(AND(G329&lt;=2010,Q329&lt;&gt;"Alcohol"),"Late Transaction",IF(G329=2006,"Early Transaction","CRAP Transaction")))</f>
        <v>Awesome Transaction</v>
      </c>
    </row>
    <row r="330" spans="1:29" x14ac:dyDescent="0.25">
      <c r="A330" s="2">
        <v>329</v>
      </c>
      <c r="B330" s="3" t="str">
        <f>TEXT(C330,"yymmdd") &amp; "-" &amp; UPPER(LEFT(P330,2)) &amp; "-" &amp; UPPER(LEFT(S330,3))</f>
        <v>120826-HO-BED</v>
      </c>
      <c r="C330" s="3">
        <v>41147</v>
      </c>
      <c r="D330" s="3">
        <f t="shared" si="71"/>
        <v>41159</v>
      </c>
      <c r="E330" s="3">
        <f t="shared" si="72"/>
        <v>41208</v>
      </c>
      <c r="F330" s="3">
        <f t="shared" si="73"/>
        <v>41152</v>
      </c>
      <c r="G330" s="61">
        <f t="shared" si="74"/>
        <v>2012</v>
      </c>
      <c r="H330" s="61">
        <f t="shared" si="75"/>
        <v>8</v>
      </c>
      <c r="I330" s="61" t="str">
        <f>VLOOKUP(H330,'Lookup Values'!$C$2:$D$13,2,FALSE)</f>
        <v>AUG</v>
      </c>
      <c r="J330" s="61">
        <f t="shared" si="76"/>
        <v>26</v>
      </c>
      <c r="K330" s="61">
        <f t="shared" si="77"/>
        <v>1</v>
      </c>
      <c r="L330" s="61" t="str">
        <f>VLOOKUP(K330,'Lookup Values'!$F$2:$G$8,2,FALSE)</f>
        <v>Sunday</v>
      </c>
      <c r="M330" s="3">
        <v>41149</v>
      </c>
      <c r="N330" s="63">
        <f t="shared" si="70"/>
        <v>2</v>
      </c>
      <c r="O330" s="8">
        <v>0.10754131039543402</v>
      </c>
      <c r="P330" t="s">
        <v>38</v>
      </c>
      <c r="Q330" t="s">
        <v>39</v>
      </c>
      <c r="R330" t="str">
        <f t="shared" si="78"/>
        <v>Home: Cleaning Supplies</v>
      </c>
      <c r="S330" t="s">
        <v>37</v>
      </c>
      <c r="T330" t="s">
        <v>16</v>
      </c>
      <c r="U330" s="1">
        <v>163</v>
      </c>
      <c r="V330" s="1" t="str">
        <f t="shared" si="79"/>
        <v>Home: $163.00</v>
      </c>
      <c r="W330" s="1">
        <f>IF(U330="","",ROUND(U330*'Lookup Values'!$A$2,2))</f>
        <v>14.47</v>
      </c>
      <c r="X330" s="9" t="str">
        <f t="shared" si="80"/>
        <v>Expense</v>
      </c>
      <c r="Y330" s="2" t="s">
        <v>158</v>
      </c>
      <c r="Z330" s="3">
        <f t="shared" si="81"/>
        <v>41147</v>
      </c>
      <c r="AA330" s="67" t="str">
        <f t="shared" si="82"/>
        <v>NO</v>
      </c>
      <c r="AB330" s="2" t="str">
        <f t="shared" si="83"/>
        <v>NO</v>
      </c>
      <c r="AC330" t="str">
        <f>IF(AND(AND(G330&gt;=2007,G330&lt;=2009),OR(S330&lt;&gt;"MTA",S330&lt;&gt;"Fandango"),OR(P330="Food",P330="Shopping",P330="Entertainment")),"Awesome Transaction",IF(AND(G330&lt;=2010,Q330&lt;&gt;"Alcohol"),"Late Transaction",IF(G330=2006,"Early Transaction","CRAP Transaction")))</f>
        <v>CRAP Transaction</v>
      </c>
    </row>
    <row r="331" spans="1:29" x14ac:dyDescent="0.25">
      <c r="A331" s="2">
        <v>330</v>
      </c>
      <c r="B331" s="3" t="str">
        <f>TEXT(C331,"yymmdd") &amp; "-" &amp; UPPER(LEFT(P331,2)) &amp; "-" &amp; UPPER(LEFT(S331,3))</f>
        <v>070829-IN-LEG</v>
      </c>
      <c r="C331" s="3">
        <v>39323</v>
      </c>
      <c r="D331" s="3">
        <f t="shared" si="71"/>
        <v>39337</v>
      </c>
      <c r="E331" s="3">
        <f t="shared" si="72"/>
        <v>39384</v>
      </c>
      <c r="F331" s="3">
        <f t="shared" si="73"/>
        <v>39325</v>
      </c>
      <c r="G331" s="61">
        <f t="shared" si="74"/>
        <v>2007</v>
      </c>
      <c r="H331" s="61">
        <f t="shared" si="75"/>
        <v>8</v>
      </c>
      <c r="I331" s="61" t="str">
        <f>VLOOKUP(H331,'Lookup Values'!$C$2:$D$13,2,FALSE)</f>
        <v>AUG</v>
      </c>
      <c r="J331" s="61">
        <f t="shared" si="76"/>
        <v>29</v>
      </c>
      <c r="K331" s="61">
        <f t="shared" si="77"/>
        <v>4</v>
      </c>
      <c r="L331" s="61" t="str">
        <f>VLOOKUP(K331,'Lookup Values'!$F$2:$G$8,2,FALSE)</f>
        <v>Wednesday</v>
      </c>
      <c r="M331" s="3">
        <v>39325</v>
      </c>
      <c r="N331" s="63">
        <f t="shared" si="70"/>
        <v>2</v>
      </c>
      <c r="O331" s="8">
        <v>0.37150534615276609</v>
      </c>
      <c r="P331" t="s">
        <v>61</v>
      </c>
      <c r="Q331" t="s">
        <v>63</v>
      </c>
      <c r="R331" t="str">
        <f t="shared" si="78"/>
        <v>Income: Freelance Project</v>
      </c>
      <c r="S331" t="s">
        <v>66</v>
      </c>
      <c r="T331" t="s">
        <v>16</v>
      </c>
      <c r="U331" s="1">
        <v>229</v>
      </c>
      <c r="V331" s="1" t="str">
        <f t="shared" si="79"/>
        <v>Income: $229.00</v>
      </c>
      <c r="W331" s="1">
        <f>IF(U331="","",ROUND(U331*'Lookup Values'!$A$2,2))</f>
        <v>20.32</v>
      </c>
      <c r="X331" s="9" t="str">
        <f t="shared" si="80"/>
        <v>Income</v>
      </c>
      <c r="Y331" s="2" t="s">
        <v>377</v>
      </c>
      <c r="Z331" s="3">
        <f t="shared" si="81"/>
        <v>39323</v>
      </c>
      <c r="AA331" s="67" t="str">
        <f t="shared" si="82"/>
        <v>NO</v>
      </c>
      <c r="AB331" s="2" t="str">
        <f t="shared" si="83"/>
        <v>NO</v>
      </c>
      <c r="AC331" t="str">
        <f>IF(AND(AND(G331&gt;=2007,G331&lt;=2009),OR(S331&lt;&gt;"MTA",S331&lt;&gt;"Fandango"),OR(P331="Food",P331="Shopping",P331="Entertainment")),"Awesome Transaction",IF(AND(G331&lt;=2010,Q331&lt;&gt;"Alcohol"),"Late Transaction",IF(G331=2006,"Early Transaction","CRAP Transaction")))</f>
        <v>Late Transaction</v>
      </c>
    </row>
    <row r="332" spans="1:29" x14ac:dyDescent="0.25">
      <c r="A332" s="2">
        <v>331</v>
      </c>
      <c r="B332" s="3" t="str">
        <f>TEXT(C332,"yymmdd") &amp; "-" &amp; UPPER(LEFT(P332,2)) &amp; "-" &amp; UPPER(LEFT(S332,3))</f>
        <v>070228-IN-EZE</v>
      </c>
      <c r="C332" s="3">
        <v>39141</v>
      </c>
      <c r="D332" s="3">
        <f t="shared" si="71"/>
        <v>39155</v>
      </c>
      <c r="E332" s="3">
        <f t="shared" si="72"/>
        <v>39200</v>
      </c>
      <c r="F332" s="3">
        <f t="shared" si="73"/>
        <v>39141</v>
      </c>
      <c r="G332" s="61">
        <f t="shared" si="74"/>
        <v>2007</v>
      </c>
      <c r="H332" s="61">
        <f t="shared" si="75"/>
        <v>2</v>
      </c>
      <c r="I332" s="61" t="str">
        <f>VLOOKUP(H332,'Lookup Values'!$C$2:$D$13,2,FALSE)</f>
        <v>FEB</v>
      </c>
      <c r="J332" s="61">
        <f t="shared" si="76"/>
        <v>28</v>
      </c>
      <c r="K332" s="61">
        <f t="shared" si="77"/>
        <v>4</v>
      </c>
      <c r="L332" s="61" t="str">
        <f>VLOOKUP(K332,'Lookup Values'!$F$2:$G$8,2,FALSE)</f>
        <v>Wednesday</v>
      </c>
      <c r="M332" s="3">
        <v>39145</v>
      </c>
      <c r="N332" s="63">
        <f t="shared" si="70"/>
        <v>4</v>
      </c>
      <c r="O332" s="8">
        <v>0.69108598645192798</v>
      </c>
      <c r="P332" t="s">
        <v>61</v>
      </c>
      <c r="Q332" t="s">
        <v>62</v>
      </c>
      <c r="R332" t="str">
        <f t="shared" si="78"/>
        <v>Income: Salary</v>
      </c>
      <c r="S332" t="s">
        <v>65</v>
      </c>
      <c r="T332" t="s">
        <v>29</v>
      </c>
      <c r="U332" s="1">
        <v>41</v>
      </c>
      <c r="V332" s="1" t="str">
        <f t="shared" si="79"/>
        <v>Income: $41.00</v>
      </c>
      <c r="W332" s="1">
        <f>IF(U332="","",ROUND(U332*'Lookup Values'!$A$2,2))</f>
        <v>3.64</v>
      </c>
      <c r="X332" s="9" t="str">
        <f t="shared" si="80"/>
        <v>Income</v>
      </c>
      <c r="Y332" s="2" t="s">
        <v>378</v>
      </c>
      <c r="Z332" s="3">
        <f t="shared" si="81"/>
        <v>39141</v>
      </c>
      <c r="AA332" s="67" t="str">
        <f t="shared" si="82"/>
        <v>NO</v>
      </c>
      <c r="AB332" s="2" t="str">
        <f t="shared" si="83"/>
        <v>NO</v>
      </c>
      <c r="AC332" t="str">
        <f>IF(AND(AND(G332&gt;=2007,G332&lt;=2009),OR(S332&lt;&gt;"MTA",S332&lt;&gt;"Fandango"),OR(P332="Food",P332="Shopping",P332="Entertainment")),"Awesome Transaction",IF(AND(G332&lt;=2010,Q332&lt;&gt;"Alcohol"),"Late Transaction",IF(G332=2006,"Early Transaction","CRAP Transaction")))</f>
        <v>Late Transaction</v>
      </c>
    </row>
    <row r="333" spans="1:29" x14ac:dyDescent="0.25">
      <c r="A333" s="2">
        <v>332</v>
      </c>
      <c r="B333" s="3" t="str">
        <f>TEXT(C333,"yymmdd") &amp; "-" &amp; UPPER(LEFT(P333,2)) &amp; "-" &amp; UPPER(LEFT(S333,3))</f>
        <v>080317-FO-TRA</v>
      </c>
      <c r="C333" s="3">
        <v>39524</v>
      </c>
      <c r="D333" s="3">
        <f t="shared" si="71"/>
        <v>39538</v>
      </c>
      <c r="E333" s="3">
        <f t="shared" si="72"/>
        <v>39585</v>
      </c>
      <c r="F333" s="3">
        <f t="shared" si="73"/>
        <v>39538</v>
      </c>
      <c r="G333" s="61">
        <f t="shared" si="74"/>
        <v>2008</v>
      </c>
      <c r="H333" s="61">
        <f t="shared" si="75"/>
        <v>3</v>
      </c>
      <c r="I333" s="61" t="str">
        <f>VLOOKUP(H333,'Lookup Values'!$C$2:$D$13,2,FALSE)</f>
        <v>MAR</v>
      </c>
      <c r="J333" s="61">
        <f t="shared" si="76"/>
        <v>17</v>
      </c>
      <c r="K333" s="61">
        <f t="shared" si="77"/>
        <v>2</v>
      </c>
      <c r="L333" s="61" t="str">
        <f>VLOOKUP(K333,'Lookup Values'!$F$2:$G$8,2,FALSE)</f>
        <v>Monday</v>
      </c>
      <c r="M333" s="3">
        <v>39527</v>
      </c>
      <c r="N333" s="63">
        <f t="shared" si="70"/>
        <v>3</v>
      </c>
      <c r="O333" s="8">
        <v>0.91592483318133178</v>
      </c>
      <c r="P333" t="s">
        <v>18</v>
      </c>
      <c r="Q333" t="s">
        <v>31</v>
      </c>
      <c r="R333" t="str">
        <f t="shared" si="78"/>
        <v>Food: Groceries</v>
      </c>
      <c r="S333" t="s">
        <v>30</v>
      </c>
      <c r="T333" t="s">
        <v>16</v>
      </c>
      <c r="U333" s="1">
        <v>440</v>
      </c>
      <c r="V333" s="1" t="str">
        <f t="shared" si="79"/>
        <v>Food: $440.00</v>
      </c>
      <c r="W333" s="1">
        <f>IF(U333="","",ROUND(U333*'Lookup Values'!$A$2,2))</f>
        <v>39.049999999999997</v>
      </c>
      <c r="X333" s="9" t="str">
        <f t="shared" si="80"/>
        <v>Expense</v>
      </c>
      <c r="Y333" s="2" t="s">
        <v>379</v>
      </c>
      <c r="Z333" s="3">
        <f t="shared" si="81"/>
        <v>39524</v>
      </c>
      <c r="AA333" s="67" t="str">
        <f t="shared" si="82"/>
        <v>NO</v>
      </c>
      <c r="AB333" s="2" t="str">
        <f t="shared" si="83"/>
        <v>NO</v>
      </c>
      <c r="AC333" t="str">
        <f>IF(AND(AND(G333&gt;=2007,G333&lt;=2009),OR(S333&lt;&gt;"MTA",S333&lt;&gt;"Fandango"),OR(P333="Food",P333="Shopping",P333="Entertainment")),"Awesome Transaction",IF(AND(G333&lt;=2010,Q333&lt;&gt;"Alcohol"),"Late Transaction",IF(G333=2006,"Early Transaction","CRAP Transaction")))</f>
        <v>Awesome Transaction</v>
      </c>
    </row>
    <row r="334" spans="1:29" x14ac:dyDescent="0.25">
      <c r="A334" s="2">
        <v>333</v>
      </c>
      <c r="B334" s="3" t="str">
        <f>TEXT(C334,"yymmdd") &amp; "-" &amp; UPPER(LEFT(P334,2)) &amp; "-" &amp; UPPER(LEFT(S334,3))</f>
        <v>101027-EN-MOE</v>
      </c>
      <c r="C334" s="3">
        <v>40478</v>
      </c>
      <c r="D334" s="3">
        <f t="shared" si="71"/>
        <v>40492</v>
      </c>
      <c r="E334" s="3">
        <f t="shared" si="72"/>
        <v>40539</v>
      </c>
      <c r="F334" s="3">
        <f t="shared" si="73"/>
        <v>40482</v>
      </c>
      <c r="G334" s="61">
        <f t="shared" si="74"/>
        <v>2010</v>
      </c>
      <c r="H334" s="61">
        <f t="shared" si="75"/>
        <v>10</v>
      </c>
      <c r="I334" s="61" t="str">
        <f>VLOOKUP(H334,'Lookup Values'!$C$2:$D$13,2,FALSE)</f>
        <v>OCT</v>
      </c>
      <c r="J334" s="61">
        <f t="shared" si="76"/>
        <v>27</v>
      </c>
      <c r="K334" s="61">
        <f t="shared" si="77"/>
        <v>4</v>
      </c>
      <c r="L334" s="61" t="str">
        <f>VLOOKUP(K334,'Lookup Values'!$F$2:$G$8,2,FALSE)</f>
        <v>Wednesday</v>
      </c>
      <c r="M334" s="3">
        <v>40481</v>
      </c>
      <c r="N334" s="63">
        <f t="shared" si="70"/>
        <v>3</v>
      </c>
      <c r="O334" s="8">
        <v>0.44591071669596816</v>
      </c>
      <c r="P334" t="s">
        <v>14</v>
      </c>
      <c r="Q334" t="s">
        <v>15</v>
      </c>
      <c r="R334" t="str">
        <f t="shared" si="78"/>
        <v>Entertainment: Alcohol</v>
      </c>
      <c r="S334" t="s">
        <v>13</v>
      </c>
      <c r="T334" t="s">
        <v>26</v>
      </c>
      <c r="U334" s="1">
        <v>77</v>
      </c>
      <c r="V334" s="1" t="str">
        <f t="shared" si="79"/>
        <v>Entertainment: $77.00</v>
      </c>
      <c r="W334" s="1">
        <f>IF(U334="","",ROUND(U334*'Lookup Values'!$A$2,2))</f>
        <v>6.83</v>
      </c>
      <c r="X334" s="9" t="str">
        <f t="shared" si="80"/>
        <v>Expense</v>
      </c>
      <c r="Y334" s="2" t="s">
        <v>380</v>
      </c>
      <c r="Z334" s="3">
        <f t="shared" si="81"/>
        <v>40478</v>
      </c>
      <c r="AA334" s="67" t="str">
        <f t="shared" si="82"/>
        <v>NO</v>
      </c>
      <c r="AB334" s="2" t="str">
        <f t="shared" si="83"/>
        <v>NO</v>
      </c>
      <c r="AC334" t="str">
        <f>IF(AND(AND(G334&gt;=2007,G334&lt;=2009),OR(S334&lt;&gt;"MTA",S334&lt;&gt;"Fandango"),OR(P334="Food",P334="Shopping",P334="Entertainment")),"Awesome Transaction",IF(AND(G334&lt;=2010,Q334&lt;&gt;"Alcohol"),"Late Transaction",IF(G334=2006,"Early Transaction","CRAP Transaction")))</f>
        <v>CRAP Transaction</v>
      </c>
    </row>
    <row r="335" spans="1:29" x14ac:dyDescent="0.25">
      <c r="A335" s="2">
        <v>334</v>
      </c>
      <c r="B335" s="3" t="str">
        <f>TEXT(C335,"yymmdd") &amp; "-" &amp; UPPER(LEFT(P335,2)) &amp; "-" &amp; UPPER(LEFT(S335,3))</f>
        <v>091121-HE-FRE</v>
      </c>
      <c r="C335" s="3">
        <v>40138</v>
      </c>
      <c r="D335" s="3">
        <f t="shared" si="71"/>
        <v>40151</v>
      </c>
      <c r="E335" s="3">
        <f t="shared" si="72"/>
        <v>40199</v>
      </c>
      <c r="F335" s="3">
        <f t="shared" si="73"/>
        <v>40147</v>
      </c>
      <c r="G335" s="61">
        <f t="shared" si="74"/>
        <v>2009</v>
      </c>
      <c r="H335" s="61">
        <f t="shared" si="75"/>
        <v>11</v>
      </c>
      <c r="I335" s="61" t="str">
        <f>VLOOKUP(H335,'Lookup Values'!$C$2:$D$13,2,FALSE)</f>
        <v>NOV</v>
      </c>
      <c r="J335" s="61">
        <f t="shared" si="76"/>
        <v>21</v>
      </c>
      <c r="K335" s="61">
        <f t="shared" si="77"/>
        <v>7</v>
      </c>
      <c r="L335" s="61" t="str">
        <f>VLOOKUP(K335,'Lookup Values'!$F$2:$G$8,2,FALSE)</f>
        <v>Saturday</v>
      </c>
      <c r="M335" s="3">
        <v>40144</v>
      </c>
      <c r="N335" s="63">
        <f t="shared" si="70"/>
        <v>6</v>
      </c>
      <c r="O335" s="8">
        <v>0.59875947717629685</v>
      </c>
      <c r="P335" t="s">
        <v>45</v>
      </c>
      <c r="Q335" t="s">
        <v>46</v>
      </c>
      <c r="R335" t="str">
        <f t="shared" si="78"/>
        <v>Health: Insurance Premium</v>
      </c>
      <c r="S335" t="s">
        <v>44</v>
      </c>
      <c r="T335" t="s">
        <v>16</v>
      </c>
      <c r="U335" s="1">
        <v>202</v>
      </c>
      <c r="V335" s="1" t="str">
        <f t="shared" si="79"/>
        <v>Health: $202.00</v>
      </c>
      <c r="W335" s="1">
        <f>IF(U335="","",ROUND(U335*'Lookup Values'!$A$2,2))</f>
        <v>17.93</v>
      </c>
      <c r="X335" s="9" t="str">
        <f t="shared" si="80"/>
        <v>Expense</v>
      </c>
      <c r="Y335" s="2" t="s">
        <v>157</v>
      </c>
      <c r="Z335" s="3">
        <f t="shared" si="81"/>
        <v>40138</v>
      </c>
      <c r="AA335" s="67" t="str">
        <f t="shared" si="82"/>
        <v>NO</v>
      </c>
      <c r="AB335" s="2" t="str">
        <f t="shared" si="83"/>
        <v>NO</v>
      </c>
      <c r="AC335" t="str">
        <f>IF(AND(AND(G335&gt;=2007,G335&lt;=2009),OR(S335&lt;&gt;"MTA",S335&lt;&gt;"Fandango"),OR(P335="Food",P335="Shopping",P335="Entertainment")),"Awesome Transaction",IF(AND(G335&lt;=2010,Q335&lt;&gt;"Alcohol"),"Late Transaction",IF(G335=2006,"Early Transaction","CRAP Transaction")))</f>
        <v>Late Transaction</v>
      </c>
    </row>
    <row r="336" spans="1:29" x14ac:dyDescent="0.25">
      <c r="A336" s="2">
        <v>335</v>
      </c>
      <c r="B336" s="3" t="str">
        <f>TEXT(C336,"yymmdd") &amp; "-" &amp; UPPER(LEFT(P336,2)) &amp; "-" &amp; UPPER(LEFT(S336,3))</f>
        <v>080712-HO-BED</v>
      </c>
      <c r="C336" s="3">
        <v>39641</v>
      </c>
      <c r="D336" s="3">
        <f t="shared" si="71"/>
        <v>39654</v>
      </c>
      <c r="E336" s="3">
        <f t="shared" si="72"/>
        <v>39703</v>
      </c>
      <c r="F336" s="3">
        <f t="shared" si="73"/>
        <v>39660</v>
      </c>
      <c r="G336" s="61">
        <f t="shared" si="74"/>
        <v>2008</v>
      </c>
      <c r="H336" s="61">
        <f t="shared" si="75"/>
        <v>7</v>
      </c>
      <c r="I336" s="61" t="str">
        <f>VLOOKUP(H336,'Lookup Values'!$C$2:$D$13,2,FALSE)</f>
        <v>JUL</v>
      </c>
      <c r="J336" s="61">
        <f t="shared" si="76"/>
        <v>12</v>
      </c>
      <c r="K336" s="61">
        <f t="shared" si="77"/>
        <v>7</v>
      </c>
      <c r="L336" s="61" t="str">
        <f>VLOOKUP(K336,'Lookup Values'!$F$2:$G$8,2,FALSE)</f>
        <v>Saturday</v>
      </c>
      <c r="M336" s="3">
        <v>39643</v>
      </c>
      <c r="N336" s="63">
        <f t="shared" si="70"/>
        <v>2</v>
      </c>
      <c r="O336" s="8">
        <v>0.7873129542000501</v>
      </c>
      <c r="P336" t="s">
        <v>38</v>
      </c>
      <c r="Q336" t="s">
        <v>39</v>
      </c>
      <c r="R336" t="str">
        <f t="shared" si="78"/>
        <v>Home: Cleaning Supplies</v>
      </c>
      <c r="S336" t="s">
        <v>37</v>
      </c>
      <c r="T336" t="s">
        <v>16</v>
      </c>
      <c r="U336" s="1">
        <v>402</v>
      </c>
      <c r="V336" s="1" t="str">
        <f t="shared" si="79"/>
        <v>Home: $402.00</v>
      </c>
      <c r="W336" s="1">
        <f>IF(U336="","",ROUND(U336*'Lookup Values'!$A$2,2))</f>
        <v>35.68</v>
      </c>
      <c r="X336" s="9" t="str">
        <f t="shared" si="80"/>
        <v>Expense</v>
      </c>
      <c r="Y336" s="2" t="s">
        <v>381</v>
      </c>
      <c r="Z336" s="3">
        <f t="shared" si="81"/>
        <v>39641</v>
      </c>
      <c r="AA336" s="67" t="str">
        <f t="shared" si="82"/>
        <v>NO</v>
      </c>
      <c r="AB336" s="2" t="str">
        <f t="shared" si="83"/>
        <v>NO</v>
      </c>
      <c r="AC336" t="str">
        <f>IF(AND(AND(G336&gt;=2007,G336&lt;=2009),OR(S336&lt;&gt;"MTA",S336&lt;&gt;"Fandango"),OR(P336="Food",P336="Shopping",P336="Entertainment")),"Awesome Transaction",IF(AND(G336&lt;=2010,Q336&lt;&gt;"Alcohol"),"Late Transaction",IF(G336=2006,"Early Transaction","CRAP Transaction")))</f>
        <v>Late Transaction</v>
      </c>
    </row>
    <row r="337" spans="1:29" x14ac:dyDescent="0.25">
      <c r="A337" s="2">
        <v>336</v>
      </c>
      <c r="B337" s="3" t="str">
        <f>TEXT(C337,"yymmdd") &amp; "-" &amp; UPPER(LEFT(P337,2)) &amp; "-" &amp; UPPER(LEFT(S337,3))</f>
        <v>070316-EN-MOE</v>
      </c>
      <c r="C337" s="3">
        <v>39157</v>
      </c>
      <c r="D337" s="3">
        <f t="shared" si="71"/>
        <v>39171</v>
      </c>
      <c r="E337" s="3">
        <f t="shared" si="72"/>
        <v>39218</v>
      </c>
      <c r="F337" s="3">
        <f t="shared" si="73"/>
        <v>39172</v>
      </c>
      <c r="G337" s="61">
        <f t="shared" si="74"/>
        <v>2007</v>
      </c>
      <c r="H337" s="61">
        <f t="shared" si="75"/>
        <v>3</v>
      </c>
      <c r="I337" s="61" t="str">
        <f>VLOOKUP(H337,'Lookup Values'!$C$2:$D$13,2,FALSE)</f>
        <v>MAR</v>
      </c>
      <c r="J337" s="61">
        <f t="shared" si="76"/>
        <v>16</v>
      </c>
      <c r="K337" s="61">
        <f t="shared" si="77"/>
        <v>6</v>
      </c>
      <c r="L337" s="61" t="str">
        <f>VLOOKUP(K337,'Lookup Values'!$F$2:$G$8,2,FALSE)</f>
        <v>Friday</v>
      </c>
      <c r="M337" s="3">
        <v>39163</v>
      </c>
      <c r="N337" s="63">
        <f t="shared" si="70"/>
        <v>6</v>
      </c>
      <c r="O337" s="8">
        <v>0.18271289526565915</v>
      </c>
      <c r="P337" t="s">
        <v>14</v>
      </c>
      <c r="Q337" t="s">
        <v>15</v>
      </c>
      <c r="R337" t="str">
        <f t="shared" si="78"/>
        <v>Entertainment: Alcohol</v>
      </c>
      <c r="S337" t="s">
        <v>13</v>
      </c>
      <c r="T337" t="s">
        <v>16</v>
      </c>
      <c r="U337" s="1">
        <v>236</v>
      </c>
      <c r="V337" s="1" t="str">
        <f t="shared" si="79"/>
        <v>Entertainment: $236.00</v>
      </c>
      <c r="W337" s="1">
        <f>IF(U337="","",ROUND(U337*'Lookup Values'!$A$2,2))</f>
        <v>20.95</v>
      </c>
      <c r="X337" s="9" t="str">
        <f t="shared" si="80"/>
        <v>Expense</v>
      </c>
      <c r="Y337" s="2" t="s">
        <v>382</v>
      </c>
      <c r="Z337" s="3">
        <f t="shared" si="81"/>
        <v>39157</v>
      </c>
      <c r="AA337" s="67" t="str">
        <f t="shared" si="82"/>
        <v>NO</v>
      </c>
      <c r="AB337" s="2" t="str">
        <f t="shared" si="83"/>
        <v>NO</v>
      </c>
      <c r="AC337" t="str">
        <f>IF(AND(AND(G337&gt;=2007,G337&lt;=2009),OR(S337&lt;&gt;"MTA",S337&lt;&gt;"Fandango"),OR(P337="Food",P337="Shopping",P337="Entertainment")),"Awesome Transaction",IF(AND(G337&lt;=2010,Q337&lt;&gt;"Alcohol"),"Late Transaction",IF(G337=2006,"Early Transaction","CRAP Transaction")))</f>
        <v>Awesome Transaction</v>
      </c>
    </row>
    <row r="338" spans="1:29" x14ac:dyDescent="0.25">
      <c r="A338" s="2">
        <v>337</v>
      </c>
      <c r="B338" s="3" t="str">
        <f>TEXT(C338,"yymmdd") &amp; "-" &amp; UPPER(LEFT(P338,2)) &amp; "-" &amp; UPPER(LEFT(S338,3))</f>
        <v>110402-BI-CON</v>
      </c>
      <c r="C338" s="3">
        <v>40635</v>
      </c>
      <c r="D338" s="3">
        <f t="shared" si="71"/>
        <v>40648</v>
      </c>
      <c r="E338" s="3">
        <f t="shared" si="72"/>
        <v>40696</v>
      </c>
      <c r="F338" s="3">
        <f t="shared" si="73"/>
        <v>40663</v>
      </c>
      <c r="G338" s="61">
        <f t="shared" si="74"/>
        <v>2011</v>
      </c>
      <c r="H338" s="61">
        <f t="shared" si="75"/>
        <v>4</v>
      </c>
      <c r="I338" s="61" t="str">
        <f>VLOOKUP(H338,'Lookup Values'!$C$2:$D$13,2,FALSE)</f>
        <v>APR</v>
      </c>
      <c r="J338" s="61">
        <f t="shared" si="76"/>
        <v>2</v>
      </c>
      <c r="K338" s="61">
        <f t="shared" si="77"/>
        <v>7</v>
      </c>
      <c r="L338" s="61" t="str">
        <f>VLOOKUP(K338,'Lookup Values'!$F$2:$G$8,2,FALSE)</f>
        <v>Saturday</v>
      </c>
      <c r="M338" s="3">
        <v>40639</v>
      </c>
      <c r="N338" s="63">
        <f t="shared" si="70"/>
        <v>4</v>
      </c>
      <c r="O338" s="8">
        <v>0.67405642189316328</v>
      </c>
      <c r="P338" t="s">
        <v>48</v>
      </c>
      <c r="Q338" t="s">
        <v>49</v>
      </c>
      <c r="R338" t="str">
        <f t="shared" si="78"/>
        <v>Bills: Utilities</v>
      </c>
      <c r="S338" t="s">
        <v>47</v>
      </c>
      <c r="T338" t="s">
        <v>29</v>
      </c>
      <c r="U338" s="1">
        <v>17</v>
      </c>
      <c r="V338" s="1" t="str">
        <f t="shared" si="79"/>
        <v>Bills: $17.00</v>
      </c>
      <c r="W338" s="1">
        <f>IF(U338="","",ROUND(U338*'Lookup Values'!$A$2,2))</f>
        <v>1.51</v>
      </c>
      <c r="X338" s="9" t="str">
        <f t="shared" si="80"/>
        <v>Expense</v>
      </c>
      <c r="Y338" s="2" t="s">
        <v>383</v>
      </c>
      <c r="Z338" s="3">
        <f t="shared" si="81"/>
        <v>40635</v>
      </c>
      <c r="AA338" s="67" t="str">
        <f t="shared" si="82"/>
        <v>NO</v>
      </c>
      <c r="AB338" s="2" t="str">
        <f t="shared" si="83"/>
        <v>NO</v>
      </c>
      <c r="AC338" t="str">
        <f>IF(AND(AND(G338&gt;=2007,G338&lt;=2009),OR(S338&lt;&gt;"MTA",S338&lt;&gt;"Fandango"),OR(P338="Food",P338="Shopping",P338="Entertainment")),"Awesome Transaction",IF(AND(G338&lt;=2010,Q338&lt;&gt;"Alcohol"),"Late Transaction",IF(G338=2006,"Early Transaction","CRAP Transaction")))</f>
        <v>CRAP Transaction</v>
      </c>
    </row>
    <row r="339" spans="1:29" x14ac:dyDescent="0.25">
      <c r="A339" s="2">
        <v>338</v>
      </c>
      <c r="B339" s="3" t="str">
        <f>TEXT(C339,"yymmdd") &amp; "-" &amp; UPPER(LEFT(P339,2)) &amp; "-" &amp; UPPER(LEFT(S339,3))</f>
        <v>110506-EN-FAN</v>
      </c>
      <c r="C339" s="3">
        <v>40669</v>
      </c>
      <c r="D339" s="3">
        <f t="shared" si="71"/>
        <v>40683</v>
      </c>
      <c r="E339" s="3">
        <f t="shared" si="72"/>
        <v>40730</v>
      </c>
      <c r="F339" s="3">
        <f t="shared" si="73"/>
        <v>40694</v>
      </c>
      <c r="G339" s="61">
        <f t="shared" si="74"/>
        <v>2011</v>
      </c>
      <c r="H339" s="61">
        <f t="shared" si="75"/>
        <v>5</v>
      </c>
      <c r="I339" s="61" t="str">
        <f>VLOOKUP(H339,'Lookup Values'!$C$2:$D$13,2,FALSE)</f>
        <v>MAY</v>
      </c>
      <c r="J339" s="61">
        <f t="shared" si="76"/>
        <v>6</v>
      </c>
      <c r="K339" s="61">
        <f t="shared" si="77"/>
        <v>6</v>
      </c>
      <c r="L339" s="61" t="str">
        <f>VLOOKUP(K339,'Lookup Values'!$F$2:$G$8,2,FALSE)</f>
        <v>Friday</v>
      </c>
      <c r="M339" s="3">
        <v>40677</v>
      </c>
      <c r="N339" s="63">
        <f t="shared" si="70"/>
        <v>8</v>
      </c>
      <c r="O339" s="8">
        <v>0.37322837363570027</v>
      </c>
      <c r="P339" t="s">
        <v>14</v>
      </c>
      <c r="Q339" t="s">
        <v>28</v>
      </c>
      <c r="R339" t="str">
        <f t="shared" si="78"/>
        <v>Entertainment: Movies</v>
      </c>
      <c r="S339" t="s">
        <v>27</v>
      </c>
      <c r="T339" t="s">
        <v>16</v>
      </c>
      <c r="U339" s="1">
        <v>165</v>
      </c>
      <c r="V339" s="1" t="str">
        <f t="shared" si="79"/>
        <v>Entertainment: $165.00</v>
      </c>
      <c r="W339" s="1">
        <f>IF(U339="","",ROUND(U339*'Lookup Values'!$A$2,2))</f>
        <v>14.64</v>
      </c>
      <c r="X339" s="9" t="str">
        <f t="shared" si="80"/>
        <v>Expense</v>
      </c>
      <c r="Y339" s="2" t="s">
        <v>384</v>
      </c>
      <c r="Z339" s="3">
        <f t="shared" si="81"/>
        <v>40669</v>
      </c>
      <c r="AA339" s="67" t="str">
        <f t="shared" si="82"/>
        <v>NO</v>
      </c>
      <c r="AB339" s="2" t="str">
        <f t="shared" si="83"/>
        <v>NO</v>
      </c>
      <c r="AC339" t="str">
        <f>IF(AND(AND(G339&gt;=2007,G339&lt;=2009),OR(S339&lt;&gt;"MTA",S339&lt;&gt;"Fandango"),OR(P339="Food",P339="Shopping",P339="Entertainment")),"Awesome Transaction",IF(AND(G339&lt;=2010,Q339&lt;&gt;"Alcohol"),"Late Transaction",IF(G339=2006,"Early Transaction","CRAP Transaction")))</f>
        <v>CRAP Transaction</v>
      </c>
    </row>
    <row r="340" spans="1:29" x14ac:dyDescent="0.25">
      <c r="A340" s="2">
        <v>339</v>
      </c>
      <c r="B340" s="3" t="str">
        <f>TEXT(C340,"yymmdd") &amp; "-" &amp; UPPER(LEFT(P340,2)) &amp; "-" &amp; UPPER(LEFT(S340,3))</f>
        <v>090710-ED-ANT</v>
      </c>
      <c r="C340" s="3">
        <v>40004</v>
      </c>
      <c r="D340" s="3">
        <f t="shared" si="71"/>
        <v>40018</v>
      </c>
      <c r="E340" s="3">
        <f t="shared" si="72"/>
        <v>40066</v>
      </c>
      <c r="F340" s="3">
        <f t="shared" si="73"/>
        <v>40025</v>
      </c>
      <c r="G340" s="61">
        <f t="shared" si="74"/>
        <v>2009</v>
      </c>
      <c r="H340" s="61">
        <f t="shared" si="75"/>
        <v>7</v>
      </c>
      <c r="I340" s="61" t="str">
        <f>VLOOKUP(H340,'Lookup Values'!$C$2:$D$13,2,FALSE)</f>
        <v>JUL</v>
      </c>
      <c r="J340" s="61">
        <f t="shared" si="76"/>
        <v>10</v>
      </c>
      <c r="K340" s="61">
        <f t="shared" si="77"/>
        <v>6</v>
      </c>
      <c r="L340" s="61" t="str">
        <f>VLOOKUP(K340,'Lookup Values'!$F$2:$G$8,2,FALSE)</f>
        <v>Friday</v>
      </c>
      <c r="M340" s="3">
        <v>40008</v>
      </c>
      <c r="N340" s="63">
        <f t="shared" si="70"/>
        <v>4</v>
      </c>
      <c r="O340" s="8">
        <v>0.16490796807919827</v>
      </c>
      <c r="P340" t="s">
        <v>24</v>
      </c>
      <c r="Q340" t="s">
        <v>25</v>
      </c>
      <c r="R340" t="str">
        <f t="shared" si="78"/>
        <v>Education: Tango Lessons</v>
      </c>
      <c r="S340" t="s">
        <v>23</v>
      </c>
      <c r="T340" t="s">
        <v>29</v>
      </c>
      <c r="U340" s="1">
        <v>155</v>
      </c>
      <c r="V340" s="1" t="str">
        <f t="shared" si="79"/>
        <v>Education: $155.00</v>
      </c>
      <c r="W340" s="1">
        <f>IF(U340="","",ROUND(U340*'Lookup Values'!$A$2,2))</f>
        <v>13.76</v>
      </c>
      <c r="X340" s="9" t="str">
        <f t="shared" si="80"/>
        <v>Expense</v>
      </c>
      <c r="Y340" s="2" t="s">
        <v>385</v>
      </c>
      <c r="Z340" s="3">
        <f t="shared" si="81"/>
        <v>40004</v>
      </c>
      <c r="AA340" s="67" t="str">
        <f t="shared" si="82"/>
        <v>NO</v>
      </c>
      <c r="AB340" s="2" t="str">
        <f t="shared" si="83"/>
        <v>NO</v>
      </c>
      <c r="AC340" t="str">
        <f>IF(AND(AND(G340&gt;=2007,G340&lt;=2009),OR(S340&lt;&gt;"MTA",S340&lt;&gt;"Fandango"),OR(P340="Food",P340="Shopping",P340="Entertainment")),"Awesome Transaction",IF(AND(G340&lt;=2010,Q340&lt;&gt;"Alcohol"),"Late Transaction",IF(G340=2006,"Early Transaction","CRAP Transaction")))</f>
        <v>Late Transaction</v>
      </c>
    </row>
    <row r="341" spans="1:29" x14ac:dyDescent="0.25">
      <c r="A341" s="2">
        <v>340</v>
      </c>
      <c r="B341" s="3" t="str">
        <f>TEXT(C341,"yymmdd") &amp; "-" &amp; UPPER(LEFT(P341,2)) &amp; "-" &amp; UPPER(LEFT(S341,3))</f>
        <v>120214-IN-LEG</v>
      </c>
      <c r="C341" s="3">
        <v>40953</v>
      </c>
      <c r="D341" s="3">
        <f t="shared" si="71"/>
        <v>40967</v>
      </c>
      <c r="E341" s="3">
        <f t="shared" si="72"/>
        <v>41013</v>
      </c>
      <c r="F341" s="3">
        <f t="shared" si="73"/>
        <v>40968</v>
      </c>
      <c r="G341" s="61">
        <f t="shared" si="74"/>
        <v>2012</v>
      </c>
      <c r="H341" s="61">
        <f t="shared" si="75"/>
        <v>2</v>
      </c>
      <c r="I341" s="61" t="str">
        <f>VLOOKUP(H341,'Lookup Values'!$C$2:$D$13,2,FALSE)</f>
        <v>FEB</v>
      </c>
      <c r="J341" s="61">
        <f t="shared" si="76"/>
        <v>14</v>
      </c>
      <c r="K341" s="61">
        <f t="shared" si="77"/>
        <v>3</v>
      </c>
      <c r="L341" s="61" t="str">
        <f>VLOOKUP(K341,'Lookup Values'!$F$2:$G$8,2,FALSE)</f>
        <v>Tuesday</v>
      </c>
      <c r="M341" s="3">
        <v>40955</v>
      </c>
      <c r="N341" s="63">
        <f t="shared" si="70"/>
        <v>2</v>
      </c>
      <c r="O341" s="8">
        <v>0.40473944887684499</v>
      </c>
      <c r="P341" t="s">
        <v>61</v>
      </c>
      <c r="Q341" t="s">
        <v>63</v>
      </c>
      <c r="R341" t="str">
        <f t="shared" si="78"/>
        <v>Income: Freelance Project</v>
      </c>
      <c r="S341" t="s">
        <v>66</v>
      </c>
      <c r="T341" t="s">
        <v>29</v>
      </c>
      <c r="U341" s="1">
        <v>477</v>
      </c>
      <c r="V341" s="1" t="str">
        <f t="shared" si="79"/>
        <v>Income: $477.00</v>
      </c>
      <c r="W341" s="1">
        <f>IF(U341="","",ROUND(U341*'Lookup Values'!$A$2,2))</f>
        <v>42.33</v>
      </c>
      <c r="X341" s="9" t="str">
        <f t="shared" si="80"/>
        <v>Income</v>
      </c>
      <c r="Y341" s="2" t="s">
        <v>172</v>
      </c>
      <c r="Z341" s="3">
        <f t="shared" si="81"/>
        <v>40953</v>
      </c>
      <c r="AA341" s="67" t="str">
        <f t="shared" si="82"/>
        <v>NO</v>
      </c>
      <c r="AB341" s="2" t="str">
        <f t="shared" si="83"/>
        <v>NO</v>
      </c>
      <c r="AC341" t="str">
        <f>IF(AND(AND(G341&gt;=2007,G341&lt;=2009),OR(S341&lt;&gt;"MTA",S341&lt;&gt;"Fandango"),OR(P341="Food",P341="Shopping",P341="Entertainment")),"Awesome Transaction",IF(AND(G341&lt;=2010,Q341&lt;&gt;"Alcohol"),"Late Transaction",IF(G341=2006,"Early Transaction","CRAP Transaction")))</f>
        <v>CRAP Transaction</v>
      </c>
    </row>
    <row r="342" spans="1:29" x14ac:dyDescent="0.25">
      <c r="A342" s="2">
        <v>341</v>
      </c>
      <c r="B342" s="3" t="str">
        <f>TEXT(C342,"yymmdd") &amp; "-" &amp; UPPER(LEFT(P342,2)) &amp; "-" &amp; UPPER(LEFT(S342,3))</f>
        <v>080501-BI-CON</v>
      </c>
      <c r="C342" s="3">
        <v>39569</v>
      </c>
      <c r="D342" s="3">
        <f t="shared" si="71"/>
        <v>39583</v>
      </c>
      <c r="E342" s="3">
        <f t="shared" si="72"/>
        <v>39630</v>
      </c>
      <c r="F342" s="3">
        <f t="shared" si="73"/>
        <v>39599</v>
      </c>
      <c r="G342" s="61">
        <f t="shared" si="74"/>
        <v>2008</v>
      </c>
      <c r="H342" s="61">
        <f t="shared" si="75"/>
        <v>5</v>
      </c>
      <c r="I342" s="61" t="str">
        <f>VLOOKUP(H342,'Lookup Values'!$C$2:$D$13,2,FALSE)</f>
        <v>MAY</v>
      </c>
      <c r="J342" s="61">
        <f t="shared" si="76"/>
        <v>1</v>
      </c>
      <c r="K342" s="61">
        <f t="shared" si="77"/>
        <v>5</v>
      </c>
      <c r="L342" s="61" t="str">
        <f>VLOOKUP(K342,'Lookup Values'!$F$2:$G$8,2,FALSE)</f>
        <v>Thursday</v>
      </c>
      <c r="M342" s="3">
        <v>39571</v>
      </c>
      <c r="N342" s="63">
        <f t="shared" si="70"/>
        <v>2</v>
      </c>
      <c r="O342" s="8">
        <v>0.82856491361254569</v>
      </c>
      <c r="P342" t="s">
        <v>48</v>
      </c>
      <c r="Q342" t="s">
        <v>49</v>
      </c>
      <c r="R342" t="str">
        <f t="shared" si="78"/>
        <v>Bills: Utilities</v>
      </c>
      <c r="S342" t="s">
        <v>47</v>
      </c>
      <c r="T342" t="s">
        <v>29</v>
      </c>
      <c r="U342" s="1">
        <v>452</v>
      </c>
      <c r="V342" s="1" t="str">
        <f t="shared" si="79"/>
        <v>Bills: $452.00</v>
      </c>
      <c r="W342" s="1">
        <f>IF(U342="","",ROUND(U342*'Lookup Values'!$A$2,2))</f>
        <v>40.119999999999997</v>
      </c>
      <c r="X342" s="9" t="str">
        <f t="shared" si="80"/>
        <v>Expense</v>
      </c>
      <c r="Y342" s="2" t="s">
        <v>386</v>
      </c>
      <c r="Z342" s="3">
        <f t="shared" si="81"/>
        <v>39569</v>
      </c>
      <c r="AA342" s="67" t="str">
        <f t="shared" si="82"/>
        <v>NO</v>
      </c>
      <c r="AB342" s="2" t="str">
        <f t="shared" si="83"/>
        <v>NO</v>
      </c>
      <c r="AC342" t="str">
        <f>IF(AND(AND(G342&gt;=2007,G342&lt;=2009),OR(S342&lt;&gt;"MTA",S342&lt;&gt;"Fandango"),OR(P342="Food",P342="Shopping",P342="Entertainment")),"Awesome Transaction",IF(AND(G342&lt;=2010,Q342&lt;&gt;"Alcohol"),"Late Transaction",IF(G342=2006,"Early Transaction","CRAP Transaction")))</f>
        <v>Late Transaction</v>
      </c>
    </row>
    <row r="343" spans="1:29" x14ac:dyDescent="0.25">
      <c r="A343" s="2">
        <v>342</v>
      </c>
      <c r="B343" s="3" t="str">
        <f>TEXT(C343,"yymmdd") &amp; "-" &amp; UPPER(LEFT(P343,2)) &amp; "-" &amp; UPPER(LEFT(S343,3))</f>
        <v>111107-FO-BAN</v>
      </c>
      <c r="C343" s="3">
        <v>40854</v>
      </c>
      <c r="D343" s="3">
        <f t="shared" si="71"/>
        <v>40868</v>
      </c>
      <c r="E343" s="3">
        <f t="shared" si="72"/>
        <v>40915</v>
      </c>
      <c r="F343" s="3">
        <f t="shared" si="73"/>
        <v>40877</v>
      </c>
      <c r="G343" s="61">
        <f t="shared" si="74"/>
        <v>2011</v>
      </c>
      <c r="H343" s="61">
        <f t="shared" si="75"/>
        <v>11</v>
      </c>
      <c r="I343" s="61" t="str">
        <f>VLOOKUP(H343,'Lookup Values'!$C$2:$D$13,2,FALSE)</f>
        <v>NOV</v>
      </c>
      <c r="J343" s="61">
        <f t="shared" si="76"/>
        <v>7</v>
      </c>
      <c r="K343" s="61">
        <f t="shared" si="77"/>
        <v>2</v>
      </c>
      <c r="L343" s="61" t="str">
        <f>VLOOKUP(K343,'Lookup Values'!$F$2:$G$8,2,FALSE)</f>
        <v>Monday</v>
      </c>
      <c r="M343" s="3">
        <v>40863</v>
      </c>
      <c r="N343" s="63">
        <f t="shared" si="70"/>
        <v>9</v>
      </c>
      <c r="O343" s="8">
        <v>0.17252410036982535</v>
      </c>
      <c r="P343" t="s">
        <v>18</v>
      </c>
      <c r="Q343" t="s">
        <v>19</v>
      </c>
      <c r="R343" t="str">
        <f t="shared" si="78"/>
        <v>Food: Restaurants</v>
      </c>
      <c r="S343" t="s">
        <v>17</v>
      </c>
      <c r="T343" t="s">
        <v>29</v>
      </c>
      <c r="U343" s="1">
        <v>71</v>
      </c>
      <c r="V343" s="1" t="str">
        <f t="shared" si="79"/>
        <v>Food: $71.00</v>
      </c>
      <c r="W343" s="1">
        <f>IF(U343="","",ROUND(U343*'Lookup Values'!$A$2,2))</f>
        <v>6.3</v>
      </c>
      <c r="X343" s="9" t="str">
        <f t="shared" si="80"/>
        <v>Expense</v>
      </c>
      <c r="Y343" s="2" t="s">
        <v>387</v>
      </c>
      <c r="Z343" s="3">
        <f t="shared" si="81"/>
        <v>40854</v>
      </c>
      <c r="AA343" s="67" t="str">
        <f t="shared" si="82"/>
        <v>NO</v>
      </c>
      <c r="AB343" s="2" t="str">
        <f t="shared" si="83"/>
        <v>NO</v>
      </c>
      <c r="AC343" t="str">
        <f>IF(AND(AND(G343&gt;=2007,G343&lt;=2009),OR(S343&lt;&gt;"MTA",S343&lt;&gt;"Fandango"),OR(P343="Food",P343="Shopping",P343="Entertainment")),"Awesome Transaction",IF(AND(G343&lt;=2010,Q343&lt;&gt;"Alcohol"),"Late Transaction",IF(G343=2006,"Early Transaction","CRAP Transaction")))</f>
        <v>CRAP Transaction</v>
      </c>
    </row>
    <row r="344" spans="1:29" x14ac:dyDescent="0.25">
      <c r="A344" s="2">
        <v>343</v>
      </c>
      <c r="B344" s="3" t="str">
        <f>TEXT(C344,"yymmdd") &amp; "-" &amp; UPPER(LEFT(P344,2)) &amp; "-" &amp; UPPER(LEFT(S344,3))</f>
        <v>120924-IN-LEG</v>
      </c>
      <c r="C344" s="3">
        <v>41176</v>
      </c>
      <c r="D344" s="3">
        <f t="shared" si="71"/>
        <v>41190</v>
      </c>
      <c r="E344" s="3">
        <f t="shared" si="72"/>
        <v>41237</v>
      </c>
      <c r="F344" s="3">
        <f t="shared" si="73"/>
        <v>41182</v>
      </c>
      <c r="G344" s="61">
        <f t="shared" si="74"/>
        <v>2012</v>
      </c>
      <c r="H344" s="61">
        <f t="shared" si="75"/>
        <v>9</v>
      </c>
      <c r="I344" s="61" t="str">
        <f>VLOOKUP(H344,'Lookup Values'!$C$2:$D$13,2,FALSE)</f>
        <v>SEP</v>
      </c>
      <c r="J344" s="61">
        <f t="shared" si="76"/>
        <v>24</v>
      </c>
      <c r="K344" s="61">
        <f t="shared" si="77"/>
        <v>2</v>
      </c>
      <c r="L344" s="61" t="str">
        <f>VLOOKUP(K344,'Lookup Values'!$F$2:$G$8,2,FALSE)</f>
        <v>Monday</v>
      </c>
      <c r="M344" s="3">
        <v>41180</v>
      </c>
      <c r="N344" s="63">
        <f t="shared" si="70"/>
        <v>4</v>
      </c>
      <c r="O344" s="8">
        <v>0.4309682132247421</v>
      </c>
      <c r="P344" t="s">
        <v>61</v>
      </c>
      <c r="Q344" t="s">
        <v>63</v>
      </c>
      <c r="R344" t="str">
        <f t="shared" si="78"/>
        <v>Income: Freelance Project</v>
      </c>
      <c r="S344" t="s">
        <v>66</v>
      </c>
      <c r="T344" t="s">
        <v>26</v>
      </c>
      <c r="U344" s="1">
        <v>459</v>
      </c>
      <c r="V344" s="1" t="str">
        <f t="shared" si="79"/>
        <v>Income: $459.00</v>
      </c>
      <c r="W344" s="1">
        <f>IF(U344="","",ROUND(U344*'Lookup Values'!$A$2,2))</f>
        <v>40.74</v>
      </c>
      <c r="X344" s="9" t="str">
        <f t="shared" si="80"/>
        <v>Income</v>
      </c>
      <c r="Y344" s="2" t="s">
        <v>388</v>
      </c>
      <c r="Z344" s="3">
        <f t="shared" si="81"/>
        <v>41176</v>
      </c>
      <c r="AA344" s="67" t="str">
        <f t="shared" si="82"/>
        <v>NO</v>
      </c>
      <c r="AB344" s="2" t="str">
        <f t="shared" si="83"/>
        <v>NO</v>
      </c>
      <c r="AC344" t="str">
        <f>IF(AND(AND(G344&gt;=2007,G344&lt;=2009),OR(S344&lt;&gt;"MTA",S344&lt;&gt;"Fandango"),OR(P344="Food",P344="Shopping",P344="Entertainment")),"Awesome Transaction",IF(AND(G344&lt;=2010,Q344&lt;&gt;"Alcohol"),"Late Transaction",IF(G344=2006,"Early Transaction","CRAP Transaction")))</f>
        <v>CRAP Transaction</v>
      </c>
    </row>
    <row r="345" spans="1:29" x14ac:dyDescent="0.25">
      <c r="A345" s="2">
        <v>344</v>
      </c>
      <c r="B345" s="3" t="str">
        <f>TEXT(C345,"yymmdd") &amp; "-" &amp; UPPER(LEFT(P345,2)) &amp; "-" &amp; UPPER(LEFT(S345,3))</f>
        <v>110621-BI-CON</v>
      </c>
      <c r="C345" s="3">
        <v>40715</v>
      </c>
      <c r="D345" s="3">
        <f t="shared" si="71"/>
        <v>40729</v>
      </c>
      <c r="E345" s="3">
        <f t="shared" si="72"/>
        <v>40776</v>
      </c>
      <c r="F345" s="3">
        <f t="shared" si="73"/>
        <v>40724</v>
      </c>
      <c r="G345" s="61">
        <f t="shared" si="74"/>
        <v>2011</v>
      </c>
      <c r="H345" s="61">
        <f t="shared" si="75"/>
        <v>6</v>
      </c>
      <c r="I345" s="61" t="str">
        <f>VLOOKUP(H345,'Lookup Values'!$C$2:$D$13,2,FALSE)</f>
        <v>JUN</v>
      </c>
      <c r="J345" s="61">
        <f t="shared" si="76"/>
        <v>21</v>
      </c>
      <c r="K345" s="61">
        <f t="shared" si="77"/>
        <v>3</v>
      </c>
      <c r="L345" s="61" t="str">
        <f>VLOOKUP(K345,'Lookup Values'!$F$2:$G$8,2,FALSE)</f>
        <v>Tuesday</v>
      </c>
      <c r="M345" s="3">
        <v>40716</v>
      </c>
      <c r="N345" s="63">
        <f t="shared" si="70"/>
        <v>1</v>
      </c>
      <c r="O345" s="8">
        <v>9.283520504035403E-2</v>
      </c>
      <c r="P345" t="s">
        <v>48</v>
      </c>
      <c r="Q345" t="s">
        <v>49</v>
      </c>
      <c r="R345" t="str">
        <f t="shared" si="78"/>
        <v>Bills: Utilities</v>
      </c>
      <c r="S345" t="s">
        <v>47</v>
      </c>
      <c r="T345" t="s">
        <v>16</v>
      </c>
      <c r="U345" s="1">
        <v>57</v>
      </c>
      <c r="V345" s="1" t="str">
        <f t="shared" si="79"/>
        <v>Bills: $57.00</v>
      </c>
      <c r="W345" s="1">
        <f>IF(U345="","",ROUND(U345*'Lookup Values'!$A$2,2))</f>
        <v>5.0599999999999996</v>
      </c>
      <c r="X345" s="9" t="str">
        <f t="shared" si="80"/>
        <v>Expense</v>
      </c>
      <c r="Y345" s="2" t="s">
        <v>389</v>
      </c>
      <c r="Z345" s="3">
        <f t="shared" si="81"/>
        <v>40715</v>
      </c>
      <c r="AA345" s="67" t="str">
        <f t="shared" si="82"/>
        <v>NO</v>
      </c>
      <c r="AB345" s="2" t="str">
        <f t="shared" si="83"/>
        <v>NO</v>
      </c>
      <c r="AC345" t="str">
        <f>IF(AND(AND(G345&gt;=2007,G345&lt;=2009),OR(S345&lt;&gt;"MTA",S345&lt;&gt;"Fandango"),OR(P345="Food",P345="Shopping",P345="Entertainment")),"Awesome Transaction",IF(AND(G345&lt;=2010,Q345&lt;&gt;"Alcohol"),"Late Transaction",IF(G345=2006,"Early Transaction","CRAP Transaction")))</f>
        <v>CRAP Transaction</v>
      </c>
    </row>
    <row r="346" spans="1:29" x14ac:dyDescent="0.25">
      <c r="A346" s="2">
        <v>345</v>
      </c>
      <c r="B346" s="3" t="str">
        <f>TEXT(C346,"yymmdd") &amp; "-" &amp; UPPER(LEFT(P346,2)) &amp; "-" &amp; UPPER(LEFT(S346,3))</f>
        <v>070505-ED-ANT</v>
      </c>
      <c r="C346" s="3">
        <v>39207</v>
      </c>
      <c r="D346" s="3">
        <f t="shared" si="71"/>
        <v>39220</v>
      </c>
      <c r="E346" s="3">
        <f t="shared" si="72"/>
        <v>39268</v>
      </c>
      <c r="F346" s="3">
        <f t="shared" si="73"/>
        <v>39233</v>
      </c>
      <c r="G346" s="61">
        <f t="shared" si="74"/>
        <v>2007</v>
      </c>
      <c r="H346" s="61">
        <f t="shared" si="75"/>
        <v>5</v>
      </c>
      <c r="I346" s="61" t="str">
        <f>VLOOKUP(H346,'Lookup Values'!$C$2:$D$13,2,FALSE)</f>
        <v>MAY</v>
      </c>
      <c r="J346" s="61">
        <f t="shared" si="76"/>
        <v>5</v>
      </c>
      <c r="K346" s="61">
        <f t="shared" si="77"/>
        <v>7</v>
      </c>
      <c r="L346" s="61" t="str">
        <f>VLOOKUP(K346,'Lookup Values'!$F$2:$G$8,2,FALSE)</f>
        <v>Saturday</v>
      </c>
      <c r="M346" s="3">
        <v>39216</v>
      </c>
      <c r="N346" s="63">
        <f t="shared" si="70"/>
        <v>9</v>
      </c>
      <c r="O346" s="8">
        <v>0.98654409263775078</v>
      </c>
      <c r="P346" t="s">
        <v>24</v>
      </c>
      <c r="Q346" t="s">
        <v>25</v>
      </c>
      <c r="R346" t="str">
        <f t="shared" si="78"/>
        <v>Education: Tango Lessons</v>
      </c>
      <c r="S346" t="s">
        <v>23</v>
      </c>
      <c r="T346" t="s">
        <v>26</v>
      </c>
      <c r="U346" s="1">
        <v>147</v>
      </c>
      <c r="V346" s="1" t="str">
        <f t="shared" si="79"/>
        <v>Education: $147.00</v>
      </c>
      <c r="W346" s="1">
        <f>IF(U346="","",ROUND(U346*'Lookup Values'!$A$2,2))</f>
        <v>13.05</v>
      </c>
      <c r="X346" s="9" t="str">
        <f t="shared" si="80"/>
        <v>Expense</v>
      </c>
      <c r="Y346" s="2" t="s">
        <v>108</v>
      </c>
      <c r="Z346" s="3">
        <f t="shared" si="81"/>
        <v>39207</v>
      </c>
      <c r="AA346" s="67" t="str">
        <f t="shared" si="82"/>
        <v>NO</v>
      </c>
      <c r="AB346" s="2" t="str">
        <f t="shared" si="83"/>
        <v>NO</v>
      </c>
      <c r="AC346" t="str">
        <f>IF(AND(AND(G346&gt;=2007,G346&lt;=2009),OR(S346&lt;&gt;"MTA",S346&lt;&gt;"Fandango"),OR(P346="Food",P346="Shopping",P346="Entertainment")),"Awesome Transaction",IF(AND(G346&lt;=2010,Q346&lt;&gt;"Alcohol"),"Late Transaction",IF(G346=2006,"Early Transaction","CRAP Transaction")))</f>
        <v>Late Transaction</v>
      </c>
    </row>
    <row r="347" spans="1:29" x14ac:dyDescent="0.25">
      <c r="A347" s="2">
        <v>346</v>
      </c>
      <c r="B347" s="3" t="str">
        <f>TEXT(C347,"yymmdd") &amp; "-" &amp; UPPER(LEFT(P347,2)) &amp; "-" &amp; UPPER(LEFT(S347,3))</f>
        <v>070315-ED-SKI</v>
      </c>
      <c r="C347" s="3">
        <v>39156</v>
      </c>
      <c r="D347" s="3">
        <f t="shared" si="71"/>
        <v>39170</v>
      </c>
      <c r="E347" s="3">
        <f t="shared" si="72"/>
        <v>39217</v>
      </c>
      <c r="F347" s="3">
        <f t="shared" si="73"/>
        <v>39172</v>
      </c>
      <c r="G347" s="61">
        <f t="shared" si="74"/>
        <v>2007</v>
      </c>
      <c r="H347" s="61">
        <f t="shared" si="75"/>
        <v>3</v>
      </c>
      <c r="I347" s="61" t="str">
        <f>VLOOKUP(H347,'Lookup Values'!$C$2:$D$13,2,FALSE)</f>
        <v>MAR</v>
      </c>
      <c r="J347" s="61">
        <f t="shared" si="76"/>
        <v>15</v>
      </c>
      <c r="K347" s="61">
        <f t="shared" si="77"/>
        <v>5</v>
      </c>
      <c r="L347" s="61" t="str">
        <f>VLOOKUP(K347,'Lookup Values'!$F$2:$G$8,2,FALSE)</f>
        <v>Thursday</v>
      </c>
      <c r="M347" s="3">
        <v>39165</v>
      </c>
      <c r="N347" s="63">
        <f t="shared" si="70"/>
        <v>9</v>
      </c>
      <c r="O347" s="8">
        <v>0.12176555997488214</v>
      </c>
      <c r="P347" t="s">
        <v>24</v>
      </c>
      <c r="Q347" t="s">
        <v>36</v>
      </c>
      <c r="R347" t="str">
        <f t="shared" si="78"/>
        <v>Education: Professional Development</v>
      </c>
      <c r="S347" t="s">
        <v>35</v>
      </c>
      <c r="T347" t="s">
        <v>16</v>
      </c>
      <c r="U347" s="1">
        <v>339</v>
      </c>
      <c r="V347" s="1" t="str">
        <f t="shared" si="79"/>
        <v>Education: $339.00</v>
      </c>
      <c r="W347" s="1">
        <f>IF(U347="","",ROUND(U347*'Lookup Values'!$A$2,2))</f>
        <v>30.09</v>
      </c>
      <c r="X347" s="9" t="str">
        <f t="shared" si="80"/>
        <v>Expense</v>
      </c>
      <c r="Y347" s="2" t="s">
        <v>390</v>
      </c>
      <c r="Z347" s="3">
        <f t="shared" si="81"/>
        <v>39156</v>
      </c>
      <c r="AA347" s="67" t="str">
        <f t="shared" si="82"/>
        <v>YES</v>
      </c>
      <c r="AB347" s="2" t="str">
        <f t="shared" si="83"/>
        <v>NO</v>
      </c>
      <c r="AC347" t="str">
        <f>IF(AND(AND(G347&gt;=2007,G347&lt;=2009),OR(S347&lt;&gt;"MTA",S347&lt;&gt;"Fandango"),OR(P347="Food",P347="Shopping",P347="Entertainment")),"Awesome Transaction",IF(AND(G347&lt;=2010,Q347&lt;&gt;"Alcohol"),"Late Transaction",IF(G347=2006,"Early Transaction","CRAP Transaction")))</f>
        <v>Late Transaction</v>
      </c>
    </row>
    <row r="348" spans="1:29" x14ac:dyDescent="0.25">
      <c r="A348" s="2">
        <v>347</v>
      </c>
      <c r="B348" s="3" t="str">
        <f>TEXT(C348,"yymmdd") &amp; "-" &amp; UPPER(LEFT(P348,2)) &amp; "-" &amp; UPPER(LEFT(S348,3))</f>
        <v>110705-ED-ANT</v>
      </c>
      <c r="C348" s="3">
        <v>40729</v>
      </c>
      <c r="D348" s="3">
        <f t="shared" si="71"/>
        <v>40743</v>
      </c>
      <c r="E348" s="3">
        <f t="shared" si="72"/>
        <v>40791</v>
      </c>
      <c r="F348" s="3">
        <f t="shared" si="73"/>
        <v>40755</v>
      </c>
      <c r="G348" s="61">
        <f t="shared" si="74"/>
        <v>2011</v>
      </c>
      <c r="H348" s="61">
        <f t="shared" si="75"/>
        <v>7</v>
      </c>
      <c r="I348" s="61" t="str">
        <f>VLOOKUP(H348,'Lookup Values'!$C$2:$D$13,2,FALSE)</f>
        <v>JUL</v>
      </c>
      <c r="J348" s="61">
        <f t="shared" si="76"/>
        <v>5</v>
      </c>
      <c r="K348" s="61">
        <f t="shared" si="77"/>
        <v>3</v>
      </c>
      <c r="L348" s="61" t="str">
        <f>VLOOKUP(K348,'Lookup Values'!$F$2:$G$8,2,FALSE)</f>
        <v>Tuesday</v>
      </c>
      <c r="M348" s="3">
        <v>40734</v>
      </c>
      <c r="N348" s="63">
        <f t="shared" si="70"/>
        <v>5</v>
      </c>
      <c r="O348" s="8">
        <v>0.23579159087070711</v>
      </c>
      <c r="P348" t="s">
        <v>24</v>
      </c>
      <c r="Q348" t="s">
        <v>25</v>
      </c>
      <c r="R348" t="str">
        <f t="shared" si="78"/>
        <v>Education: Tango Lessons</v>
      </c>
      <c r="S348" t="s">
        <v>23</v>
      </c>
      <c r="T348" t="s">
        <v>26</v>
      </c>
      <c r="U348" s="1">
        <v>458</v>
      </c>
      <c r="V348" s="1" t="str">
        <f t="shared" si="79"/>
        <v>Education: $458.00</v>
      </c>
      <c r="W348" s="1">
        <f>IF(U348="","",ROUND(U348*'Lookup Values'!$A$2,2))</f>
        <v>40.65</v>
      </c>
      <c r="X348" s="9" t="str">
        <f t="shared" si="80"/>
        <v>Expense</v>
      </c>
      <c r="Y348" s="2" t="s">
        <v>391</v>
      </c>
      <c r="Z348" s="3">
        <f t="shared" si="81"/>
        <v>40729</v>
      </c>
      <c r="AA348" s="67" t="str">
        <f t="shared" si="82"/>
        <v>NO</v>
      </c>
      <c r="AB348" s="2" t="str">
        <f t="shared" si="83"/>
        <v>NO</v>
      </c>
      <c r="AC348" t="str">
        <f>IF(AND(AND(G348&gt;=2007,G348&lt;=2009),OR(S348&lt;&gt;"MTA",S348&lt;&gt;"Fandango"),OR(P348="Food",P348="Shopping",P348="Entertainment")),"Awesome Transaction",IF(AND(G348&lt;=2010,Q348&lt;&gt;"Alcohol"),"Late Transaction",IF(G348=2006,"Early Transaction","CRAP Transaction")))</f>
        <v>CRAP Transaction</v>
      </c>
    </row>
    <row r="349" spans="1:29" x14ac:dyDescent="0.25">
      <c r="A349" s="2">
        <v>348</v>
      </c>
      <c r="B349" s="3" t="str">
        <f>TEXT(C349,"yymmdd") &amp; "-" &amp; UPPER(LEFT(P349,2)) &amp; "-" &amp; UPPER(LEFT(S349,3))</f>
        <v>110415-HE-FRE</v>
      </c>
      <c r="C349" s="3">
        <v>40648</v>
      </c>
      <c r="D349" s="3">
        <f t="shared" si="71"/>
        <v>40662</v>
      </c>
      <c r="E349" s="3">
        <f t="shared" si="72"/>
        <v>40709</v>
      </c>
      <c r="F349" s="3">
        <f t="shared" si="73"/>
        <v>40663</v>
      </c>
      <c r="G349" s="61">
        <f t="shared" si="74"/>
        <v>2011</v>
      </c>
      <c r="H349" s="61">
        <f t="shared" si="75"/>
        <v>4</v>
      </c>
      <c r="I349" s="61" t="str">
        <f>VLOOKUP(H349,'Lookup Values'!$C$2:$D$13,2,FALSE)</f>
        <v>APR</v>
      </c>
      <c r="J349" s="61">
        <f t="shared" si="76"/>
        <v>15</v>
      </c>
      <c r="K349" s="61">
        <f t="shared" si="77"/>
        <v>6</v>
      </c>
      <c r="L349" s="61" t="str">
        <f>VLOOKUP(K349,'Lookup Values'!$F$2:$G$8,2,FALSE)</f>
        <v>Friday</v>
      </c>
      <c r="M349" s="3">
        <v>40650</v>
      </c>
      <c r="N349" s="63">
        <f t="shared" si="70"/>
        <v>2</v>
      </c>
      <c r="O349" s="8">
        <v>0.96931596067343084</v>
      </c>
      <c r="P349" t="s">
        <v>45</v>
      </c>
      <c r="Q349" t="s">
        <v>46</v>
      </c>
      <c r="R349" t="str">
        <f t="shared" si="78"/>
        <v>Health: Insurance Premium</v>
      </c>
      <c r="S349" t="s">
        <v>44</v>
      </c>
      <c r="T349" t="s">
        <v>16</v>
      </c>
      <c r="U349" s="1">
        <v>207</v>
      </c>
      <c r="V349" s="1" t="str">
        <f t="shared" si="79"/>
        <v>Health: $207.00</v>
      </c>
      <c r="W349" s="1">
        <f>IF(U349="","",ROUND(U349*'Lookup Values'!$A$2,2))</f>
        <v>18.37</v>
      </c>
      <c r="X349" s="9" t="str">
        <f t="shared" si="80"/>
        <v>Expense</v>
      </c>
      <c r="Y349" s="2" t="s">
        <v>392</v>
      </c>
      <c r="Z349" s="3">
        <f t="shared" si="81"/>
        <v>40648</v>
      </c>
      <c r="AA349" s="67" t="str">
        <f t="shared" si="82"/>
        <v>NO</v>
      </c>
      <c r="AB349" s="2" t="str">
        <f t="shared" si="83"/>
        <v>NO</v>
      </c>
      <c r="AC349" t="str">
        <f>IF(AND(AND(G349&gt;=2007,G349&lt;=2009),OR(S349&lt;&gt;"MTA",S349&lt;&gt;"Fandango"),OR(P349="Food",P349="Shopping",P349="Entertainment")),"Awesome Transaction",IF(AND(G349&lt;=2010,Q349&lt;&gt;"Alcohol"),"Late Transaction",IF(G349=2006,"Early Transaction","CRAP Transaction")))</f>
        <v>CRAP Transaction</v>
      </c>
    </row>
    <row r="350" spans="1:29" x14ac:dyDescent="0.25">
      <c r="A350" s="2">
        <v>349</v>
      </c>
      <c r="B350" s="3" t="str">
        <f>TEXT(C350,"yymmdd") &amp; "-" &amp; UPPER(LEFT(P350,2)) &amp; "-" &amp; UPPER(LEFT(S350,3))</f>
        <v>111115-SH-EXP</v>
      </c>
      <c r="C350" s="3">
        <v>40862</v>
      </c>
      <c r="D350" s="3">
        <f t="shared" si="71"/>
        <v>40876</v>
      </c>
      <c r="E350" s="3">
        <f t="shared" si="72"/>
        <v>40923</v>
      </c>
      <c r="F350" s="3">
        <f t="shared" si="73"/>
        <v>40877</v>
      </c>
      <c r="G350" s="61">
        <f t="shared" si="74"/>
        <v>2011</v>
      </c>
      <c r="H350" s="61">
        <f t="shared" si="75"/>
        <v>11</v>
      </c>
      <c r="I350" s="61" t="str">
        <f>VLOOKUP(H350,'Lookup Values'!$C$2:$D$13,2,FALSE)</f>
        <v>NOV</v>
      </c>
      <c r="J350" s="61">
        <f t="shared" si="76"/>
        <v>15</v>
      </c>
      <c r="K350" s="61">
        <f t="shared" si="77"/>
        <v>3</v>
      </c>
      <c r="L350" s="61" t="str">
        <f>VLOOKUP(K350,'Lookup Values'!$F$2:$G$8,2,FALSE)</f>
        <v>Tuesday</v>
      </c>
      <c r="M350" s="3">
        <v>40869</v>
      </c>
      <c r="N350" s="63">
        <f t="shared" si="70"/>
        <v>7</v>
      </c>
      <c r="O350" s="8">
        <v>0.66148069803108189</v>
      </c>
      <c r="P350" t="s">
        <v>21</v>
      </c>
      <c r="Q350" t="s">
        <v>41</v>
      </c>
      <c r="R350" t="str">
        <f t="shared" si="78"/>
        <v>Shopping: Clothing</v>
      </c>
      <c r="S350" t="s">
        <v>40</v>
      </c>
      <c r="T350" t="s">
        <v>26</v>
      </c>
      <c r="U350" s="1">
        <v>186</v>
      </c>
      <c r="V350" s="1" t="str">
        <f t="shared" si="79"/>
        <v>Shopping: $186.00</v>
      </c>
      <c r="W350" s="1">
        <f>IF(U350="","",ROUND(U350*'Lookup Values'!$A$2,2))</f>
        <v>16.510000000000002</v>
      </c>
      <c r="X350" s="9" t="str">
        <f t="shared" si="80"/>
        <v>Expense</v>
      </c>
      <c r="Y350" s="2" t="s">
        <v>393</v>
      </c>
      <c r="Z350" s="3">
        <f t="shared" si="81"/>
        <v>40862</v>
      </c>
      <c r="AA350" s="67" t="str">
        <f t="shared" si="82"/>
        <v>NO</v>
      </c>
      <c r="AB350" s="2" t="str">
        <f t="shared" si="83"/>
        <v>NO</v>
      </c>
      <c r="AC350" t="str">
        <f>IF(AND(AND(G350&gt;=2007,G350&lt;=2009),OR(S350&lt;&gt;"MTA",S350&lt;&gt;"Fandango"),OR(P350="Food",P350="Shopping",P350="Entertainment")),"Awesome Transaction",IF(AND(G350&lt;=2010,Q350&lt;&gt;"Alcohol"),"Late Transaction",IF(G350=2006,"Early Transaction","CRAP Transaction")))</f>
        <v>CRAP Transaction</v>
      </c>
    </row>
    <row r="351" spans="1:29" x14ac:dyDescent="0.25">
      <c r="A351" s="2">
        <v>350</v>
      </c>
      <c r="B351" s="3" t="str">
        <f>TEXT(C351,"yymmdd") &amp; "-" &amp; UPPER(LEFT(P351,2)) &amp; "-" &amp; UPPER(LEFT(S351,3))</f>
        <v>101229-SH-EXP</v>
      </c>
      <c r="C351" s="3">
        <v>40541</v>
      </c>
      <c r="D351" s="3">
        <f t="shared" si="71"/>
        <v>40555</v>
      </c>
      <c r="E351" s="3">
        <f t="shared" si="72"/>
        <v>40602</v>
      </c>
      <c r="F351" s="3">
        <f t="shared" si="73"/>
        <v>40543</v>
      </c>
      <c r="G351" s="61">
        <f t="shared" si="74"/>
        <v>2010</v>
      </c>
      <c r="H351" s="61">
        <f t="shared" si="75"/>
        <v>12</v>
      </c>
      <c r="I351" s="61" t="str">
        <f>VLOOKUP(H351,'Lookup Values'!$C$2:$D$13,2,FALSE)</f>
        <v>DEC</v>
      </c>
      <c r="J351" s="61">
        <f t="shared" si="76"/>
        <v>29</v>
      </c>
      <c r="K351" s="61">
        <f t="shared" si="77"/>
        <v>4</v>
      </c>
      <c r="L351" s="61" t="str">
        <f>VLOOKUP(K351,'Lookup Values'!$F$2:$G$8,2,FALSE)</f>
        <v>Wednesday</v>
      </c>
      <c r="M351" s="3">
        <v>40551</v>
      </c>
      <c r="N351" s="63">
        <f t="shared" si="70"/>
        <v>10</v>
      </c>
      <c r="O351" s="8">
        <v>0.5696329036941582</v>
      </c>
      <c r="P351" t="s">
        <v>21</v>
      </c>
      <c r="Q351" t="s">
        <v>41</v>
      </c>
      <c r="R351" t="str">
        <f t="shared" si="78"/>
        <v>Shopping: Clothing</v>
      </c>
      <c r="S351" t="s">
        <v>40</v>
      </c>
      <c r="T351" t="s">
        <v>29</v>
      </c>
      <c r="U351" s="1">
        <v>274</v>
      </c>
      <c r="V351" s="1" t="str">
        <f t="shared" si="79"/>
        <v>Shopping: $274.00</v>
      </c>
      <c r="W351" s="1">
        <f>IF(U351="","",ROUND(U351*'Lookup Values'!$A$2,2))</f>
        <v>24.32</v>
      </c>
      <c r="X351" s="9" t="str">
        <f t="shared" si="80"/>
        <v>Expense</v>
      </c>
      <c r="Y351" s="2" t="s">
        <v>359</v>
      </c>
      <c r="Z351" s="3">
        <f t="shared" si="81"/>
        <v>40541</v>
      </c>
      <c r="AA351" s="67" t="str">
        <f t="shared" si="82"/>
        <v>NO</v>
      </c>
      <c r="AB351" s="2" t="str">
        <f t="shared" si="83"/>
        <v>NO</v>
      </c>
      <c r="AC351" t="str">
        <f>IF(AND(AND(G351&gt;=2007,G351&lt;=2009),OR(S351&lt;&gt;"MTA",S351&lt;&gt;"Fandango"),OR(P351="Food",P351="Shopping",P351="Entertainment")),"Awesome Transaction",IF(AND(G351&lt;=2010,Q351&lt;&gt;"Alcohol"),"Late Transaction",IF(G351=2006,"Early Transaction","CRAP Transaction")))</f>
        <v>Late Transaction</v>
      </c>
    </row>
    <row r="352" spans="1:29" x14ac:dyDescent="0.25">
      <c r="A352" s="2">
        <v>351</v>
      </c>
      <c r="B352" s="3" t="str">
        <f>TEXT(C352,"yymmdd") &amp; "-" &amp; UPPER(LEFT(P352,2)) &amp; "-" &amp; UPPER(LEFT(S352,3))</f>
        <v>080325-EN-MOE</v>
      </c>
      <c r="C352" s="3">
        <v>39532</v>
      </c>
      <c r="D352" s="3">
        <f t="shared" si="71"/>
        <v>39546</v>
      </c>
      <c r="E352" s="3">
        <f t="shared" si="72"/>
        <v>39593</v>
      </c>
      <c r="F352" s="3">
        <f t="shared" si="73"/>
        <v>39538</v>
      </c>
      <c r="G352" s="61">
        <f t="shared" si="74"/>
        <v>2008</v>
      </c>
      <c r="H352" s="61">
        <f t="shared" si="75"/>
        <v>3</v>
      </c>
      <c r="I352" s="61" t="str">
        <f>VLOOKUP(H352,'Lookup Values'!$C$2:$D$13,2,FALSE)</f>
        <v>MAR</v>
      </c>
      <c r="J352" s="61">
        <f t="shared" si="76"/>
        <v>25</v>
      </c>
      <c r="K352" s="61">
        <f t="shared" si="77"/>
        <v>3</v>
      </c>
      <c r="L352" s="61" t="str">
        <f>VLOOKUP(K352,'Lookup Values'!$F$2:$G$8,2,FALSE)</f>
        <v>Tuesday</v>
      </c>
      <c r="M352" s="3">
        <v>39537</v>
      </c>
      <c r="N352" s="63">
        <f t="shared" si="70"/>
        <v>5</v>
      </c>
      <c r="O352" s="8">
        <v>0.39412225347781782</v>
      </c>
      <c r="P352" t="s">
        <v>14</v>
      </c>
      <c r="Q352" t="s">
        <v>15</v>
      </c>
      <c r="R352" t="str">
        <f t="shared" si="78"/>
        <v>Entertainment: Alcohol</v>
      </c>
      <c r="S352" t="s">
        <v>13</v>
      </c>
      <c r="T352" t="s">
        <v>16</v>
      </c>
      <c r="U352" s="1">
        <v>146</v>
      </c>
      <c r="V352" s="1" t="str">
        <f t="shared" si="79"/>
        <v>Entertainment: $146.00</v>
      </c>
      <c r="W352" s="1">
        <f>IF(U352="","",ROUND(U352*'Lookup Values'!$A$2,2))</f>
        <v>12.96</v>
      </c>
      <c r="X352" s="9" t="str">
        <f t="shared" si="80"/>
        <v>Expense</v>
      </c>
      <c r="Y352" s="2" t="s">
        <v>394</v>
      </c>
      <c r="Z352" s="3">
        <f t="shared" si="81"/>
        <v>39532</v>
      </c>
      <c r="AA352" s="67" t="str">
        <f t="shared" si="82"/>
        <v>NO</v>
      </c>
      <c r="AB352" s="2" t="str">
        <f t="shared" si="83"/>
        <v>NO</v>
      </c>
      <c r="AC352" t="str">
        <f>IF(AND(AND(G352&gt;=2007,G352&lt;=2009),OR(S352&lt;&gt;"MTA",S352&lt;&gt;"Fandango"),OR(P352="Food",P352="Shopping",P352="Entertainment")),"Awesome Transaction",IF(AND(G352&lt;=2010,Q352&lt;&gt;"Alcohol"),"Late Transaction",IF(G352=2006,"Early Transaction","CRAP Transaction")))</f>
        <v>Awesome Transaction</v>
      </c>
    </row>
    <row r="353" spans="1:29" x14ac:dyDescent="0.25">
      <c r="A353" s="2">
        <v>352</v>
      </c>
      <c r="B353" s="3" t="str">
        <f>TEXT(C353,"yymmdd") &amp; "-" &amp; UPPER(LEFT(P353,2)) &amp; "-" &amp; UPPER(LEFT(S353,3))</f>
        <v>111110-IN-AUN</v>
      </c>
      <c r="C353" s="3">
        <v>40857</v>
      </c>
      <c r="D353" s="3">
        <f t="shared" si="71"/>
        <v>40871</v>
      </c>
      <c r="E353" s="3">
        <f t="shared" si="72"/>
        <v>40918</v>
      </c>
      <c r="F353" s="3">
        <f t="shared" si="73"/>
        <v>40877</v>
      </c>
      <c r="G353" s="61">
        <f t="shared" si="74"/>
        <v>2011</v>
      </c>
      <c r="H353" s="61">
        <f t="shared" si="75"/>
        <v>11</v>
      </c>
      <c r="I353" s="61" t="str">
        <f>VLOOKUP(H353,'Lookup Values'!$C$2:$D$13,2,FALSE)</f>
        <v>NOV</v>
      </c>
      <c r="J353" s="61">
        <f t="shared" si="76"/>
        <v>10</v>
      </c>
      <c r="K353" s="61">
        <f t="shared" si="77"/>
        <v>5</v>
      </c>
      <c r="L353" s="61" t="str">
        <f>VLOOKUP(K353,'Lookup Values'!$F$2:$G$8,2,FALSE)</f>
        <v>Thursday</v>
      </c>
      <c r="M353" s="3">
        <v>40859</v>
      </c>
      <c r="N353" s="63">
        <f t="shared" si="70"/>
        <v>2</v>
      </c>
      <c r="O353" s="8">
        <v>0.56477222997783616</v>
      </c>
      <c r="P353" t="s">
        <v>61</v>
      </c>
      <c r="Q353" t="s">
        <v>64</v>
      </c>
      <c r="R353" t="str">
        <f t="shared" si="78"/>
        <v>Income: Gift Received</v>
      </c>
      <c r="S353" t="s">
        <v>67</v>
      </c>
      <c r="T353" t="s">
        <v>26</v>
      </c>
      <c r="U353" s="1">
        <v>167</v>
      </c>
      <c r="V353" s="1" t="str">
        <f t="shared" si="79"/>
        <v>Income: $167.00</v>
      </c>
      <c r="W353" s="1">
        <f>IF(U353="","",ROUND(U353*'Lookup Values'!$A$2,2))</f>
        <v>14.82</v>
      </c>
      <c r="X353" s="9" t="str">
        <f t="shared" si="80"/>
        <v>Income</v>
      </c>
      <c r="Y353" s="2" t="s">
        <v>395</v>
      </c>
      <c r="Z353" s="3">
        <f t="shared" si="81"/>
        <v>40857</v>
      </c>
      <c r="AA353" s="67" t="str">
        <f t="shared" si="82"/>
        <v>NO</v>
      </c>
      <c r="AB353" s="2" t="str">
        <f t="shared" si="83"/>
        <v>NO</v>
      </c>
      <c r="AC353" t="str">
        <f>IF(AND(AND(G353&gt;=2007,G353&lt;=2009),OR(S353&lt;&gt;"MTA",S353&lt;&gt;"Fandango"),OR(P353="Food",P353="Shopping",P353="Entertainment")),"Awesome Transaction",IF(AND(G353&lt;=2010,Q353&lt;&gt;"Alcohol"),"Late Transaction",IF(G353=2006,"Early Transaction","CRAP Transaction")))</f>
        <v>CRAP Transaction</v>
      </c>
    </row>
    <row r="354" spans="1:29" x14ac:dyDescent="0.25">
      <c r="A354" s="2">
        <v>353</v>
      </c>
      <c r="B354" s="3" t="str">
        <f>TEXT(C354,"yymmdd") &amp; "-" &amp; UPPER(LEFT(P354,2)) &amp; "-" &amp; UPPER(LEFT(S354,3))</f>
        <v>090331-EN-FAN</v>
      </c>
      <c r="C354" s="3">
        <v>39903</v>
      </c>
      <c r="D354" s="3">
        <f t="shared" si="71"/>
        <v>39917</v>
      </c>
      <c r="E354" s="3">
        <f t="shared" si="72"/>
        <v>39964</v>
      </c>
      <c r="F354" s="3">
        <f t="shared" si="73"/>
        <v>39903</v>
      </c>
      <c r="G354" s="61">
        <f t="shared" si="74"/>
        <v>2009</v>
      </c>
      <c r="H354" s="61">
        <f t="shared" si="75"/>
        <v>3</v>
      </c>
      <c r="I354" s="61" t="str">
        <f>VLOOKUP(H354,'Lookup Values'!$C$2:$D$13,2,FALSE)</f>
        <v>MAR</v>
      </c>
      <c r="J354" s="61">
        <f t="shared" si="76"/>
        <v>31</v>
      </c>
      <c r="K354" s="61">
        <f t="shared" si="77"/>
        <v>3</v>
      </c>
      <c r="L354" s="61" t="str">
        <f>VLOOKUP(K354,'Lookup Values'!$F$2:$G$8,2,FALSE)</f>
        <v>Tuesday</v>
      </c>
      <c r="M354" s="3">
        <v>39907</v>
      </c>
      <c r="N354" s="63">
        <f t="shared" si="70"/>
        <v>4</v>
      </c>
      <c r="O354" s="8">
        <v>0.23060207535722421</v>
      </c>
      <c r="P354" t="s">
        <v>14</v>
      </c>
      <c r="Q354" t="s">
        <v>28</v>
      </c>
      <c r="R354" t="str">
        <f t="shared" si="78"/>
        <v>Entertainment: Movies</v>
      </c>
      <c r="S354" t="s">
        <v>27</v>
      </c>
      <c r="T354" t="s">
        <v>29</v>
      </c>
      <c r="U354" s="1">
        <v>459</v>
      </c>
      <c r="V354" s="1" t="str">
        <f t="shared" si="79"/>
        <v>Entertainment: $459.00</v>
      </c>
      <c r="W354" s="1">
        <f>IF(U354="","",ROUND(U354*'Lookup Values'!$A$2,2))</f>
        <v>40.74</v>
      </c>
      <c r="X354" s="9" t="str">
        <f t="shared" si="80"/>
        <v>Expense</v>
      </c>
      <c r="Y354" s="2" t="s">
        <v>396</v>
      </c>
      <c r="Z354" s="3">
        <f t="shared" si="81"/>
        <v>39903</v>
      </c>
      <c r="AA354" s="67" t="str">
        <f t="shared" si="82"/>
        <v>NO</v>
      </c>
      <c r="AB354" s="2" t="str">
        <f t="shared" si="83"/>
        <v>NO</v>
      </c>
      <c r="AC354" t="str">
        <f>IF(AND(AND(G354&gt;=2007,G354&lt;=2009),OR(S354&lt;&gt;"MTA",S354&lt;&gt;"Fandango"),OR(P354="Food",P354="Shopping",P354="Entertainment")),"Awesome Transaction",IF(AND(G354&lt;=2010,Q354&lt;&gt;"Alcohol"),"Late Transaction",IF(G354=2006,"Early Transaction","CRAP Transaction")))</f>
        <v>Awesome Transaction</v>
      </c>
    </row>
    <row r="355" spans="1:29" x14ac:dyDescent="0.25">
      <c r="A355" s="2">
        <v>354</v>
      </c>
      <c r="B355" s="3" t="str">
        <f>TEXT(C355,"yymmdd") &amp; "-" &amp; UPPER(LEFT(P355,2)) &amp; "-" &amp; UPPER(LEFT(S355,3))</f>
        <v>080811-BI-CON</v>
      </c>
      <c r="C355" s="3">
        <v>39671</v>
      </c>
      <c r="D355" s="3">
        <f t="shared" si="71"/>
        <v>39685</v>
      </c>
      <c r="E355" s="3">
        <f t="shared" si="72"/>
        <v>39732</v>
      </c>
      <c r="F355" s="3">
        <f t="shared" si="73"/>
        <v>39691</v>
      </c>
      <c r="G355" s="61">
        <f t="shared" si="74"/>
        <v>2008</v>
      </c>
      <c r="H355" s="61">
        <f t="shared" si="75"/>
        <v>8</v>
      </c>
      <c r="I355" s="61" t="str">
        <f>VLOOKUP(H355,'Lookup Values'!$C$2:$D$13,2,FALSE)</f>
        <v>AUG</v>
      </c>
      <c r="J355" s="61">
        <f t="shared" si="76"/>
        <v>11</v>
      </c>
      <c r="K355" s="61">
        <f t="shared" si="77"/>
        <v>2</v>
      </c>
      <c r="L355" s="61" t="str">
        <f>VLOOKUP(K355,'Lookup Values'!$F$2:$G$8,2,FALSE)</f>
        <v>Monday</v>
      </c>
      <c r="M355" s="3">
        <v>39681</v>
      </c>
      <c r="N355" s="63">
        <f t="shared" si="70"/>
        <v>10</v>
      </c>
      <c r="O355" s="8">
        <v>0.28707362373006085</v>
      </c>
      <c r="P355" t="s">
        <v>48</v>
      </c>
      <c r="Q355" t="s">
        <v>49</v>
      </c>
      <c r="R355" t="str">
        <f t="shared" si="78"/>
        <v>Bills: Utilities</v>
      </c>
      <c r="S355" t="s">
        <v>47</v>
      </c>
      <c r="T355" t="s">
        <v>29</v>
      </c>
      <c r="U355" s="1">
        <v>384</v>
      </c>
      <c r="V355" s="1" t="str">
        <f t="shared" si="79"/>
        <v>Bills: $384.00</v>
      </c>
      <c r="W355" s="1">
        <f>IF(U355="","",ROUND(U355*'Lookup Values'!$A$2,2))</f>
        <v>34.08</v>
      </c>
      <c r="X355" s="9" t="str">
        <f t="shared" si="80"/>
        <v>Expense</v>
      </c>
      <c r="Y355" s="2" t="s">
        <v>86</v>
      </c>
      <c r="Z355" s="3">
        <f t="shared" si="81"/>
        <v>39671</v>
      </c>
      <c r="AA355" s="67" t="str">
        <f t="shared" si="82"/>
        <v>NO</v>
      </c>
      <c r="AB355" s="2" t="str">
        <f t="shared" si="83"/>
        <v>NO</v>
      </c>
      <c r="AC355" t="str">
        <f>IF(AND(AND(G355&gt;=2007,G355&lt;=2009),OR(S355&lt;&gt;"MTA",S355&lt;&gt;"Fandango"),OR(P355="Food",P355="Shopping",P355="Entertainment")),"Awesome Transaction",IF(AND(G355&lt;=2010,Q355&lt;&gt;"Alcohol"),"Late Transaction",IF(G355=2006,"Early Transaction","CRAP Transaction")))</f>
        <v>Late Transaction</v>
      </c>
    </row>
    <row r="356" spans="1:29" x14ac:dyDescent="0.25">
      <c r="A356" s="2">
        <v>355</v>
      </c>
      <c r="B356" s="3" t="str">
        <f>TEXT(C356,"yymmdd") &amp; "-" &amp; UPPER(LEFT(P356,2)) &amp; "-" &amp; UPPER(LEFT(S356,3))</f>
        <v>070202-FO-CIT</v>
      </c>
      <c r="C356" s="3">
        <v>39115</v>
      </c>
      <c r="D356" s="3">
        <f t="shared" si="71"/>
        <v>39129</v>
      </c>
      <c r="E356" s="3">
        <f t="shared" si="72"/>
        <v>39174</v>
      </c>
      <c r="F356" s="3">
        <f t="shared" si="73"/>
        <v>39141</v>
      </c>
      <c r="G356" s="61">
        <f t="shared" si="74"/>
        <v>2007</v>
      </c>
      <c r="H356" s="61">
        <f t="shared" si="75"/>
        <v>2</v>
      </c>
      <c r="I356" s="61" t="str">
        <f>VLOOKUP(H356,'Lookup Values'!$C$2:$D$13,2,FALSE)</f>
        <v>FEB</v>
      </c>
      <c r="J356" s="61">
        <f t="shared" si="76"/>
        <v>2</v>
      </c>
      <c r="K356" s="61">
        <f t="shared" si="77"/>
        <v>6</v>
      </c>
      <c r="L356" s="61" t="str">
        <f>VLOOKUP(K356,'Lookup Values'!$F$2:$G$8,2,FALSE)</f>
        <v>Friday</v>
      </c>
      <c r="M356" s="3">
        <v>39119</v>
      </c>
      <c r="N356" s="63">
        <f t="shared" si="70"/>
        <v>4</v>
      </c>
      <c r="O356" s="8">
        <v>0.50076637371471211</v>
      </c>
      <c r="P356" t="s">
        <v>18</v>
      </c>
      <c r="Q356" t="s">
        <v>43</v>
      </c>
      <c r="R356" t="str">
        <f t="shared" si="78"/>
        <v>Food: Coffee</v>
      </c>
      <c r="S356" t="s">
        <v>42</v>
      </c>
      <c r="T356" t="s">
        <v>29</v>
      </c>
      <c r="U356" s="1">
        <v>247</v>
      </c>
      <c r="V356" s="1" t="str">
        <f t="shared" si="79"/>
        <v>Food: $247.00</v>
      </c>
      <c r="W356" s="1">
        <f>IF(U356="","",ROUND(U356*'Lookup Values'!$A$2,2))</f>
        <v>21.92</v>
      </c>
      <c r="X356" s="9" t="str">
        <f t="shared" si="80"/>
        <v>Expense</v>
      </c>
      <c r="Y356" s="2" t="s">
        <v>298</v>
      </c>
      <c r="Z356" s="3">
        <f t="shared" si="81"/>
        <v>39115</v>
      </c>
      <c r="AA356" s="67" t="str">
        <f t="shared" si="82"/>
        <v>NO</v>
      </c>
      <c r="AB356" s="2" t="str">
        <f t="shared" si="83"/>
        <v>NO</v>
      </c>
      <c r="AC356" t="str">
        <f>IF(AND(AND(G356&gt;=2007,G356&lt;=2009),OR(S356&lt;&gt;"MTA",S356&lt;&gt;"Fandango"),OR(P356="Food",P356="Shopping",P356="Entertainment")),"Awesome Transaction",IF(AND(G356&lt;=2010,Q356&lt;&gt;"Alcohol"),"Late Transaction",IF(G356=2006,"Early Transaction","CRAP Transaction")))</f>
        <v>Awesome Transaction</v>
      </c>
    </row>
    <row r="357" spans="1:29" x14ac:dyDescent="0.25">
      <c r="A357" s="2">
        <v>356</v>
      </c>
      <c r="B357" s="3" t="str">
        <f>TEXT(C357,"yymmdd") &amp; "-" &amp; UPPER(LEFT(P357,2)) &amp; "-" &amp; UPPER(LEFT(S357,3))</f>
        <v>120429-ED-ANT</v>
      </c>
      <c r="C357" s="3">
        <v>41028</v>
      </c>
      <c r="D357" s="3">
        <f t="shared" si="71"/>
        <v>41040</v>
      </c>
      <c r="E357" s="3">
        <f t="shared" si="72"/>
        <v>41089</v>
      </c>
      <c r="F357" s="3">
        <f t="shared" si="73"/>
        <v>41029</v>
      </c>
      <c r="G357" s="61">
        <f t="shared" si="74"/>
        <v>2012</v>
      </c>
      <c r="H357" s="61">
        <f t="shared" si="75"/>
        <v>4</v>
      </c>
      <c r="I357" s="61" t="str">
        <f>VLOOKUP(H357,'Lookup Values'!$C$2:$D$13,2,FALSE)</f>
        <v>APR</v>
      </c>
      <c r="J357" s="61">
        <f t="shared" si="76"/>
        <v>29</v>
      </c>
      <c r="K357" s="61">
        <f t="shared" si="77"/>
        <v>1</v>
      </c>
      <c r="L357" s="61" t="str">
        <f>VLOOKUP(K357,'Lookup Values'!$F$2:$G$8,2,FALSE)</f>
        <v>Sunday</v>
      </c>
      <c r="M357" s="3">
        <v>41033</v>
      </c>
      <c r="N357" s="63">
        <f t="shared" si="70"/>
        <v>5</v>
      </c>
      <c r="O357" s="8">
        <v>0.68611989881492252</v>
      </c>
      <c r="P357" t="s">
        <v>24</v>
      </c>
      <c r="Q357" t="s">
        <v>25</v>
      </c>
      <c r="R357" t="str">
        <f t="shared" si="78"/>
        <v>Education: Tango Lessons</v>
      </c>
      <c r="S357" t="s">
        <v>23</v>
      </c>
      <c r="T357" t="s">
        <v>16</v>
      </c>
      <c r="U357" s="1">
        <v>76</v>
      </c>
      <c r="V357" s="1" t="str">
        <f t="shared" si="79"/>
        <v>Education: $76.00</v>
      </c>
      <c r="W357" s="1">
        <f>IF(U357="","",ROUND(U357*'Lookup Values'!$A$2,2))</f>
        <v>6.75</v>
      </c>
      <c r="X357" s="9" t="str">
        <f t="shared" si="80"/>
        <v>Expense</v>
      </c>
      <c r="Y357" s="2" t="s">
        <v>69</v>
      </c>
      <c r="Z357" s="3">
        <f t="shared" si="81"/>
        <v>41028</v>
      </c>
      <c r="AA357" s="67" t="str">
        <f t="shared" si="82"/>
        <v>NO</v>
      </c>
      <c r="AB357" s="2" t="str">
        <f t="shared" si="83"/>
        <v>NO</v>
      </c>
      <c r="AC357" t="str">
        <f>IF(AND(AND(G357&gt;=2007,G357&lt;=2009),OR(S357&lt;&gt;"MTA",S357&lt;&gt;"Fandango"),OR(P357="Food",P357="Shopping",P357="Entertainment")),"Awesome Transaction",IF(AND(G357&lt;=2010,Q357&lt;&gt;"Alcohol"),"Late Transaction",IF(G357=2006,"Early Transaction","CRAP Transaction")))</f>
        <v>CRAP Transaction</v>
      </c>
    </row>
    <row r="358" spans="1:29" x14ac:dyDescent="0.25">
      <c r="A358" s="2">
        <v>357</v>
      </c>
      <c r="B358" s="3" t="str">
        <f>TEXT(C358,"yymmdd") &amp; "-" &amp; UPPER(LEFT(P358,2)) &amp; "-" &amp; UPPER(LEFT(S358,3))</f>
        <v>080716-IN-LEG</v>
      </c>
      <c r="C358" s="3">
        <v>39645</v>
      </c>
      <c r="D358" s="3">
        <f t="shared" si="71"/>
        <v>39659</v>
      </c>
      <c r="E358" s="3">
        <f t="shared" si="72"/>
        <v>39707</v>
      </c>
      <c r="F358" s="3">
        <f t="shared" si="73"/>
        <v>39660</v>
      </c>
      <c r="G358" s="61">
        <f t="shared" si="74"/>
        <v>2008</v>
      </c>
      <c r="H358" s="61">
        <f t="shared" si="75"/>
        <v>7</v>
      </c>
      <c r="I358" s="61" t="str">
        <f>VLOOKUP(H358,'Lookup Values'!$C$2:$D$13,2,FALSE)</f>
        <v>JUL</v>
      </c>
      <c r="J358" s="61">
        <f t="shared" si="76"/>
        <v>16</v>
      </c>
      <c r="K358" s="61">
        <f t="shared" si="77"/>
        <v>4</v>
      </c>
      <c r="L358" s="61" t="str">
        <f>VLOOKUP(K358,'Lookup Values'!$F$2:$G$8,2,FALSE)</f>
        <v>Wednesday</v>
      </c>
      <c r="M358" s="3">
        <v>39653</v>
      </c>
      <c r="N358" s="63">
        <f t="shared" si="70"/>
        <v>8</v>
      </c>
      <c r="O358" s="8">
        <v>0.73161929257947578</v>
      </c>
      <c r="P358" t="s">
        <v>61</v>
      </c>
      <c r="Q358" t="s">
        <v>63</v>
      </c>
      <c r="R358" t="str">
        <f t="shared" si="78"/>
        <v>Income: Freelance Project</v>
      </c>
      <c r="S358" t="s">
        <v>66</v>
      </c>
      <c r="T358" t="s">
        <v>16</v>
      </c>
      <c r="U358" s="1">
        <v>462</v>
      </c>
      <c r="V358" s="1" t="str">
        <f t="shared" si="79"/>
        <v>Income: $462.00</v>
      </c>
      <c r="W358" s="1">
        <f>IF(U358="","",ROUND(U358*'Lookup Values'!$A$2,2))</f>
        <v>41</v>
      </c>
      <c r="X358" s="9" t="str">
        <f t="shared" si="80"/>
        <v>Income</v>
      </c>
      <c r="Y358" s="2" t="s">
        <v>282</v>
      </c>
      <c r="Z358" s="3">
        <f t="shared" si="81"/>
        <v>39645</v>
      </c>
      <c r="AA358" s="67" t="str">
        <f t="shared" si="82"/>
        <v>NO</v>
      </c>
      <c r="AB358" s="2" t="str">
        <f t="shared" si="83"/>
        <v>NO</v>
      </c>
      <c r="AC358" t="str">
        <f>IF(AND(AND(G358&gt;=2007,G358&lt;=2009),OR(S358&lt;&gt;"MTA",S358&lt;&gt;"Fandango"),OR(P358="Food",P358="Shopping",P358="Entertainment")),"Awesome Transaction",IF(AND(G358&lt;=2010,Q358&lt;&gt;"Alcohol"),"Late Transaction",IF(G358=2006,"Early Transaction","CRAP Transaction")))</f>
        <v>Late Transaction</v>
      </c>
    </row>
    <row r="359" spans="1:29" x14ac:dyDescent="0.25">
      <c r="A359" s="2">
        <v>358</v>
      </c>
      <c r="B359" s="3" t="str">
        <f>TEXT(C359,"yymmdd") &amp; "-" &amp; UPPER(LEFT(P359,2)) &amp; "-" &amp; UPPER(LEFT(S359,3))</f>
        <v>100822-BI-CON</v>
      </c>
      <c r="C359" s="3">
        <v>40412</v>
      </c>
      <c r="D359" s="3">
        <f t="shared" si="71"/>
        <v>40424</v>
      </c>
      <c r="E359" s="3">
        <f t="shared" si="72"/>
        <v>40473</v>
      </c>
      <c r="F359" s="3">
        <f t="shared" si="73"/>
        <v>40421</v>
      </c>
      <c r="G359" s="61">
        <f t="shared" si="74"/>
        <v>2010</v>
      </c>
      <c r="H359" s="61">
        <f t="shared" si="75"/>
        <v>8</v>
      </c>
      <c r="I359" s="61" t="str">
        <f>VLOOKUP(H359,'Lookup Values'!$C$2:$D$13,2,FALSE)</f>
        <v>AUG</v>
      </c>
      <c r="J359" s="61">
        <f t="shared" si="76"/>
        <v>22</v>
      </c>
      <c r="K359" s="61">
        <f t="shared" si="77"/>
        <v>1</v>
      </c>
      <c r="L359" s="61" t="str">
        <f>VLOOKUP(K359,'Lookup Values'!$F$2:$G$8,2,FALSE)</f>
        <v>Sunday</v>
      </c>
      <c r="M359" s="3">
        <v>40421</v>
      </c>
      <c r="N359" s="63">
        <f t="shared" si="70"/>
        <v>9</v>
      </c>
      <c r="O359" s="8">
        <v>0.1243207529806204</v>
      </c>
      <c r="P359" t="s">
        <v>48</v>
      </c>
      <c r="Q359" t="s">
        <v>49</v>
      </c>
      <c r="R359" t="str">
        <f t="shared" si="78"/>
        <v>Bills: Utilities</v>
      </c>
      <c r="S359" t="s">
        <v>47</v>
      </c>
      <c r="T359" t="s">
        <v>16</v>
      </c>
      <c r="U359" s="1">
        <v>116</v>
      </c>
      <c r="V359" s="1" t="str">
        <f t="shared" si="79"/>
        <v>Bills: $116.00</v>
      </c>
      <c r="W359" s="1">
        <f>IF(U359="","",ROUND(U359*'Lookup Values'!$A$2,2))</f>
        <v>10.3</v>
      </c>
      <c r="X359" s="9" t="str">
        <f t="shared" si="80"/>
        <v>Expense</v>
      </c>
      <c r="Y359" s="2" t="s">
        <v>397</v>
      </c>
      <c r="Z359" s="3">
        <f t="shared" si="81"/>
        <v>40412</v>
      </c>
      <c r="AA359" s="67" t="str">
        <f t="shared" si="82"/>
        <v>NO</v>
      </c>
      <c r="AB359" s="2" t="str">
        <f t="shared" si="83"/>
        <v>NO</v>
      </c>
      <c r="AC359" t="str">
        <f>IF(AND(AND(G359&gt;=2007,G359&lt;=2009),OR(S359&lt;&gt;"MTA",S359&lt;&gt;"Fandango"),OR(P359="Food",P359="Shopping",P359="Entertainment")),"Awesome Transaction",IF(AND(G359&lt;=2010,Q359&lt;&gt;"Alcohol"),"Late Transaction",IF(G359=2006,"Early Transaction","CRAP Transaction")))</f>
        <v>Late Transaction</v>
      </c>
    </row>
    <row r="360" spans="1:29" x14ac:dyDescent="0.25">
      <c r="A360" s="2">
        <v>359</v>
      </c>
      <c r="B360" s="3" t="str">
        <f>TEXT(C360,"yymmdd") &amp; "-" &amp; UPPER(LEFT(P360,2)) &amp; "-" &amp; UPPER(LEFT(S360,3))</f>
        <v>080510-HO-BED</v>
      </c>
      <c r="C360" s="3">
        <v>39578</v>
      </c>
      <c r="D360" s="3">
        <f t="shared" si="71"/>
        <v>39591</v>
      </c>
      <c r="E360" s="3">
        <f t="shared" si="72"/>
        <v>39639</v>
      </c>
      <c r="F360" s="3">
        <f t="shared" si="73"/>
        <v>39599</v>
      </c>
      <c r="G360" s="61">
        <f t="shared" si="74"/>
        <v>2008</v>
      </c>
      <c r="H360" s="61">
        <f t="shared" si="75"/>
        <v>5</v>
      </c>
      <c r="I360" s="61" t="str">
        <f>VLOOKUP(H360,'Lookup Values'!$C$2:$D$13,2,FALSE)</f>
        <v>MAY</v>
      </c>
      <c r="J360" s="61">
        <f t="shared" si="76"/>
        <v>10</v>
      </c>
      <c r="K360" s="61">
        <f t="shared" si="77"/>
        <v>7</v>
      </c>
      <c r="L360" s="61" t="str">
        <f>VLOOKUP(K360,'Lookup Values'!$F$2:$G$8,2,FALSE)</f>
        <v>Saturday</v>
      </c>
      <c r="M360" s="3">
        <v>39584</v>
      </c>
      <c r="N360" s="63">
        <f t="shared" si="70"/>
        <v>6</v>
      </c>
      <c r="O360" s="8">
        <v>0.16966544700836705</v>
      </c>
      <c r="P360" t="s">
        <v>38</v>
      </c>
      <c r="Q360" t="s">
        <v>39</v>
      </c>
      <c r="R360" t="str">
        <f t="shared" si="78"/>
        <v>Home: Cleaning Supplies</v>
      </c>
      <c r="S360" t="s">
        <v>37</v>
      </c>
      <c r="T360" t="s">
        <v>26</v>
      </c>
      <c r="U360" s="1">
        <v>189</v>
      </c>
      <c r="V360" s="1" t="str">
        <f t="shared" si="79"/>
        <v>Home: $189.00</v>
      </c>
      <c r="W360" s="1">
        <f>IF(U360="","",ROUND(U360*'Lookup Values'!$A$2,2))</f>
        <v>16.77</v>
      </c>
      <c r="X360" s="9" t="str">
        <f t="shared" si="80"/>
        <v>Expense</v>
      </c>
      <c r="Y360" s="2" t="s">
        <v>398</v>
      </c>
      <c r="Z360" s="3">
        <f t="shared" si="81"/>
        <v>39578</v>
      </c>
      <c r="AA360" s="67" t="str">
        <f t="shared" si="82"/>
        <v>NO</v>
      </c>
      <c r="AB360" s="2" t="str">
        <f t="shared" si="83"/>
        <v>NO</v>
      </c>
      <c r="AC360" t="str">
        <f>IF(AND(AND(G360&gt;=2007,G360&lt;=2009),OR(S360&lt;&gt;"MTA",S360&lt;&gt;"Fandango"),OR(P360="Food",P360="Shopping",P360="Entertainment")),"Awesome Transaction",IF(AND(G360&lt;=2010,Q360&lt;&gt;"Alcohol"),"Late Transaction",IF(G360=2006,"Early Transaction","CRAP Transaction")))</f>
        <v>Late Transaction</v>
      </c>
    </row>
    <row r="361" spans="1:29" x14ac:dyDescent="0.25">
      <c r="A361" s="2">
        <v>360</v>
      </c>
      <c r="B361" s="3" t="str">
        <f>TEXT(C361,"yymmdd") &amp; "-" &amp; UPPER(LEFT(P361,2)) &amp; "-" &amp; UPPER(LEFT(S361,3))</f>
        <v>120406-ED-ANT</v>
      </c>
      <c r="C361" s="3">
        <v>41005</v>
      </c>
      <c r="D361" s="3">
        <f t="shared" si="71"/>
        <v>41019</v>
      </c>
      <c r="E361" s="3">
        <f t="shared" si="72"/>
        <v>41066</v>
      </c>
      <c r="F361" s="3">
        <f t="shared" si="73"/>
        <v>41029</v>
      </c>
      <c r="G361" s="61">
        <f t="shared" si="74"/>
        <v>2012</v>
      </c>
      <c r="H361" s="61">
        <f t="shared" si="75"/>
        <v>4</v>
      </c>
      <c r="I361" s="61" t="str">
        <f>VLOOKUP(H361,'Lookup Values'!$C$2:$D$13,2,FALSE)</f>
        <v>APR</v>
      </c>
      <c r="J361" s="61">
        <f t="shared" si="76"/>
        <v>6</v>
      </c>
      <c r="K361" s="61">
        <f t="shared" si="77"/>
        <v>6</v>
      </c>
      <c r="L361" s="61" t="str">
        <f>VLOOKUP(K361,'Lookup Values'!$F$2:$G$8,2,FALSE)</f>
        <v>Friday</v>
      </c>
      <c r="M361" s="3">
        <v>41012</v>
      </c>
      <c r="N361" s="63">
        <f t="shared" si="70"/>
        <v>7</v>
      </c>
      <c r="O361" s="8">
        <v>0.55567511701628958</v>
      </c>
      <c r="P361" t="s">
        <v>24</v>
      </c>
      <c r="Q361" t="s">
        <v>25</v>
      </c>
      <c r="R361" t="str">
        <f t="shared" si="78"/>
        <v>Education: Tango Lessons</v>
      </c>
      <c r="S361" t="s">
        <v>23</v>
      </c>
      <c r="T361" t="s">
        <v>16</v>
      </c>
      <c r="U361" s="1">
        <v>136</v>
      </c>
      <c r="V361" s="1" t="str">
        <f t="shared" si="79"/>
        <v>Education: $136.00</v>
      </c>
      <c r="W361" s="1">
        <f>IF(U361="","",ROUND(U361*'Lookup Values'!$A$2,2))</f>
        <v>12.07</v>
      </c>
      <c r="X361" s="9" t="str">
        <f t="shared" si="80"/>
        <v>Expense</v>
      </c>
      <c r="Y361" s="2" t="s">
        <v>399</v>
      </c>
      <c r="Z361" s="3">
        <f t="shared" si="81"/>
        <v>41005</v>
      </c>
      <c r="AA361" s="67" t="str">
        <f t="shared" si="82"/>
        <v>NO</v>
      </c>
      <c r="AB361" s="2" t="str">
        <f t="shared" si="83"/>
        <v>NO</v>
      </c>
      <c r="AC361" t="str">
        <f>IF(AND(AND(G361&gt;=2007,G361&lt;=2009),OR(S361&lt;&gt;"MTA",S361&lt;&gt;"Fandango"),OR(P361="Food",P361="Shopping",P361="Entertainment")),"Awesome Transaction",IF(AND(G361&lt;=2010,Q361&lt;&gt;"Alcohol"),"Late Transaction",IF(G361=2006,"Early Transaction","CRAP Transaction")))</f>
        <v>CRAP Transaction</v>
      </c>
    </row>
    <row r="362" spans="1:29" x14ac:dyDescent="0.25">
      <c r="A362" s="2">
        <v>361</v>
      </c>
      <c r="B362" s="3" t="str">
        <f>TEXT(C362,"yymmdd") &amp; "-" &amp; UPPER(LEFT(P362,2)) &amp; "-" &amp; UPPER(LEFT(S362,3))</f>
        <v>100818-HE-FRE</v>
      </c>
      <c r="C362" s="3">
        <v>40408</v>
      </c>
      <c r="D362" s="3">
        <f t="shared" si="71"/>
        <v>40422</v>
      </c>
      <c r="E362" s="3">
        <f t="shared" si="72"/>
        <v>40469</v>
      </c>
      <c r="F362" s="3">
        <f t="shared" si="73"/>
        <v>40421</v>
      </c>
      <c r="G362" s="61">
        <f t="shared" si="74"/>
        <v>2010</v>
      </c>
      <c r="H362" s="61">
        <f t="shared" si="75"/>
        <v>8</v>
      </c>
      <c r="I362" s="61" t="str">
        <f>VLOOKUP(H362,'Lookup Values'!$C$2:$D$13,2,FALSE)</f>
        <v>AUG</v>
      </c>
      <c r="J362" s="61">
        <f t="shared" si="76"/>
        <v>18</v>
      </c>
      <c r="K362" s="61">
        <f t="shared" si="77"/>
        <v>4</v>
      </c>
      <c r="L362" s="61" t="str">
        <f>VLOOKUP(K362,'Lookup Values'!$F$2:$G$8,2,FALSE)</f>
        <v>Wednesday</v>
      </c>
      <c r="M362" s="3">
        <v>40416</v>
      </c>
      <c r="N362" s="63">
        <f t="shared" si="70"/>
        <v>8</v>
      </c>
      <c r="O362" s="8">
        <v>3.6603348573770567E-2</v>
      </c>
      <c r="P362" t="s">
        <v>45</v>
      </c>
      <c r="Q362" t="s">
        <v>46</v>
      </c>
      <c r="R362" t="str">
        <f t="shared" si="78"/>
        <v>Health: Insurance Premium</v>
      </c>
      <c r="S362" t="s">
        <v>44</v>
      </c>
      <c r="T362" t="s">
        <v>29</v>
      </c>
      <c r="U362" s="1">
        <v>69</v>
      </c>
      <c r="V362" s="1" t="str">
        <f t="shared" si="79"/>
        <v>Health: $69.00</v>
      </c>
      <c r="W362" s="1">
        <f>IF(U362="","",ROUND(U362*'Lookup Values'!$A$2,2))</f>
        <v>6.12</v>
      </c>
      <c r="X362" s="9" t="str">
        <f t="shared" si="80"/>
        <v>Expense</v>
      </c>
      <c r="Y362" s="2" t="s">
        <v>400</v>
      </c>
      <c r="Z362" s="3">
        <f t="shared" si="81"/>
        <v>40408</v>
      </c>
      <c r="AA362" s="67" t="str">
        <f t="shared" si="82"/>
        <v>NO</v>
      </c>
      <c r="AB362" s="2" t="str">
        <f t="shared" si="83"/>
        <v>NO</v>
      </c>
      <c r="AC362" t="str">
        <f>IF(AND(AND(G362&gt;=2007,G362&lt;=2009),OR(S362&lt;&gt;"MTA",S362&lt;&gt;"Fandango"),OR(P362="Food",P362="Shopping",P362="Entertainment")),"Awesome Transaction",IF(AND(G362&lt;=2010,Q362&lt;&gt;"Alcohol"),"Late Transaction",IF(G362=2006,"Early Transaction","CRAP Transaction")))</f>
        <v>Late Transaction</v>
      </c>
    </row>
    <row r="363" spans="1:29" x14ac:dyDescent="0.25">
      <c r="A363" s="2">
        <v>362</v>
      </c>
      <c r="B363" s="3" t="str">
        <f>TEXT(C363,"yymmdd") &amp; "-" &amp; UPPER(LEFT(P363,2)) &amp; "-" &amp; UPPER(LEFT(S363,3))</f>
        <v>080727-IN-LEG</v>
      </c>
      <c r="C363" s="3">
        <v>39656</v>
      </c>
      <c r="D363" s="3">
        <f t="shared" si="71"/>
        <v>39668</v>
      </c>
      <c r="E363" s="3">
        <f t="shared" si="72"/>
        <v>39718</v>
      </c>
      <c r="F363" s="3">
        <f t="shared" si="73"/>
        <v>39660</v>
      </c>
      <c r="G363" s="61">
        <f t="shared" si="74"/>
        <v>2008</v>
      </c>
      <c r="H363" s="61">
        <f t="shared" si="75"/>
        <v>7</v>
      </c>
      <c r="I363" s="61" t="str">
        <f>VLOOKUP(H363,'Lookup Values'!$C$2:$D$13,2,FALSE)</f>
        <v>JUL</v>
      </c>
      <c r="J363" s="61">
        <f t="shared" si="76"/>
        <v>27</v>
      </c>
      <c r="K363" s="61">
        <f t="shared" si="77"/>
        <v>1</v>
      </c>
      <c r="L363" s="61" t="str">
        <f>VLOOKUP(K363,'Lookup Values'!$F$2:$G$8,2,FALSE)</f>
        <v>Sunday</v>
      </c>
      <c r="M363" s="3">
        <v>39663</v>
      </c>
      <c r="N363" s="63">
        <f t="shared" si="70"/>
        <v>7</v>
      </c>
      <c r="O363" s="8">
        <v>0.38225112193799082</v>
      </c>
      <c r="P363" t="s">
        <v>61</v>
      </c>
      <c r="Q363" t="s">
        <v>63</v>
      </c>
      <c r="R363" t="str">
        <f t="shared" si="78"/>
        <v>Income: Freelance Project</v>
      </c>
      <c r="S363" t="s">
        <v>66</v>
      </c>
      <c r="T363" t="s">
        <v>26</v>
      </c>
      <c r="U363" s="1">
        <v>287</v>
      </c>
      <c r="V363" s="1" t="str">
        <f t="shared" si="79"/>
        <v>Income: $287.00</v>
      </c>
      <c r="W363" s="1">
        <f>IF(U363="","",ROUND(U363*'Lookup Values'!$A$2,2))</f>
        <v>25.47</v>
      </c>
      <c r="X363" s="9" t="str">
        <f t="shared" si="80"/>
        <v>Income</v>
      </c>
      <c r="Y363" s="2" t="s">
        <v>401</v>
      </c>
      <c r="Z363" s="3">
        <f t="shared" si="81"/>
        <v>39656</v>
      </c>
      <c r="AA363" s="67" t="str">
        <f t="shared" si="82"/>
        <v>NO</v>
      </c>
      <c r="AB363" s="2" t="str">
        <f t="shared" si="83"/>
        <v>NO</v>
      </c>
      <c r="AC363" t="str">
        <f>IF(AND(AND(G363&gt;=2007,G363&lt;=2009),OR(S363&lt;&gt;"MTA",S363&lt;&gt;"Fandango"),OR(P363="Food",P363="Shopping",P363="Entertainment")),"Awesome Transaction",IF(AND(G363&lt;=2010,Q363&lt;&gt;"Alcohol"),"Late Transaction",IF(G363=2006,"Early Transaction","CRAP Transaction")))</f>
        <v>Late Transaction</v>
      </c>
    </row>
    <row r="364" spans="1:29" x14ac:dyDescent="0.25">
      <c r="A364" s="2">
        <v>363</v>
      </c>
      <c r="B364" s="3" t="str">
        <f>TEXT(C364,"yymmdd") &amp; "-" &amp; UPPER(LEFT(P364,2)) &amp; "-" &amp; UPPER(LEFT(S364,3))</f>
        <v>110709-EN-FAN</v>
      </c>
      <c r="C364" s="3">
        <v>40733</v>
      </c>
      <c r="D364" s="3">
        <f t="shared" si="71"/>
        <v>40746</v>
      </c>
      <c r="E364" s="3">
        <f t="shared" si="72"/>
        <v>40795</v>
      </c>
      <c r="F364" s="3">
        <f t="shared" si="73"/>
        <v>40755</v>
      </c>
      <c r="G364" s="61">
        <f t="shared" si="74"/>
        <v>2011</v>
      </c>
      <c r="H364" s="61">
        <f t="shared" si="75"/>
        <v>7</v>
      </c>
      <c r="I364" s="61" t="str">
        <f>VLOOKUP(H364,'Lookup Values'!$C$2:$D$13,2,FALSE)</f>
        <v>JUL</v>
      </c>
      <c r="J364" s="61">
        <f t="shared" si="76"/>
        <v>9</v>
      </c>
      <c r="K364" s="61">
        <f t="shared" si="77"/>
        <v>7</v>
      </c>
      <c r="L364" s="61" t="str">
        <f>VLOOKUP(K364,'Lookup Values'!$F$2:$G$8,2,FALSE)</f>
        <v>Saturday</v>
      </c>
      <c r="M364" s="3">
        <v>40735</v>
      </c>
      <c r="N364" s="63">
        <f t="shared" si="70"/>
        <v>2</v>
      </c>
      <c r="O364" s="8">
        <v>0.99725710291093383</v>
      </c>
      <c r="P364" t="s">
        <v>14</v>
      </c>
      <c r="Q364" t="s">
        <v>28</v>
      </c>
      <c r="R364" t="str">
        <f t="shared" si="78"/>
        <v>Entertainment: Movies</v>
      </c>
      <c r="S364" t="s">
        <v>27</v>
      </c>
      <c r="T364" t="s">
        <v>26</v>
      </c>
      <c r="U364" s="1">
        <v>140</v>
      </c>
      <c r="V364" s="1" t="str">
        <f t="shared" si="79"/>
        <v>Entertainment: $140.00</v>
      </c>
      <c r="W364" s="1">
        <f>IF(U364="","",ROUND(U364*'Lookup Values'!$A$2,2))</f>
        <v>12.43</v>
      </c>
      <c r="X364" s="9" t="str">
        <f t="shared" si="80"/>
        <v>Expense</v>
      </c>
      <c r="Y364" s="2" t="s">
        <v>402</v>
      </c>
      <c r="Z364" s="3">
        <f t="shared" si="81"/>
        <v>40733</v>
      </c>
      <c r="AA364" s="67" t="str">
        <f t="shared" si="82"/>
        <v>NO</v>
      </c>
      <c r="AB364" s="2" t="str">
        <f t="shared" si="83"/>
        <v>NO</v>
      </c>
      <c r="AC364" t="str">
        <f>IF(AND(AND(G364&gt;=2007,G364&lt;=2009),OR(S364&lt;&gt;"MTA",S364&lt;&gt;"Fandango"),OR(P364="Food",P364="Shopping",P364="Entertainment")),"Awesome Transaction",IF(AND(G364&lt;=2010,Q364&lt;&gt;"Alcohol"),"Late Transaction",IF(G364=2006,"Early Transaction","CRAP Transaction")))</f>
        <v>CRAP Transaction</v>
      </c>
    </row>
    <row r="365" spans="1:29" x14ac:dyDescent="0.25">
      <c r="A365" s="2">
        <v>364</v>
      </c>
      <c r="B365" s="3" t="str">
        <f>TEXT(C365,"yymmdd") &amp; "-" &amp; UPPER(LEFT(P365,2)) &amp; "-" &amp; UPPER(LEFT(S365,3))</f>
        <v>080124-ED-SKI</v>
      </c>
      <c r="C365" s="3">
        <v>39471</v>
      </c>
      <c r="D365" s="3">
        <f t="shared" si="71"/>
        <v>39485</v>
      </c>
      <c r="E365" s="3">
        <f t="shared" si="72"/>
        <v>39531</v>
      </c>
      <c r="F365" s="3">
        <f t="shared" si="73"/>
        <v>39478</v>
      </c>
      <c r="G365" s="61">
        <f t="shared" si="74"/>
        <v>2008</v>
      </c>
      <c r="H365" s="61">
        <f t="shared" si="75"/>
        <v>1</v>
      </c>
      <c r="I365" s="61" t="str">
        <f>VLOOKUP(H365,'Lookup Values'!$C$2:$D$13,2,FALSE)</f>
        <v>JAN</v>
      </c>
      <c r="J365" s="61">
        <f t="shared" si="76"/>
        <v>24</v>
      </c>
      <c r="K365" s="61">
        <f t="shared" si="77"/>
        <v>5</v>
      </c>
      <c r="L365" s="61" t="str">
        <f>VLOOKUP(K365,'Lookup Values'!$F$2:$G$8,2,FALSE)</f>
        <v>Thursday</v>
      </c>
      <c r="M365" s="3">
        <v>39473</v>
      </c>
      <c r="N365" s="63">
        <f t="shared" si="70"/>
        <v>2</v>
      </c>
      <c r="O365" s="8">
        <v>0.37964154607735512</v>
      </c>
      <c r="P365" t="s">
        <v>24</v>
      </c>
      <c r="Q365" t="s">
        <v>36</v>
      </c>
      <c r="R365" t="str">
        <f t="shared" si="78"/>
        <v>Education: Professional Development</v>
      </c>
      <c r="S365" t="s">
        <v>35</v>
      </c>
      <c r="T365" t="s">
        <v>26</v>
      </c>
      <c r="U365" s="1">
        <v>353</v>
      </c>
      <c r="V365" s="1" t="str">
        <f t="shared" si="79"/>
        <v>Education: $353.00</v>
      </c>
      <c r="W365" s="1">
        <f>IF(U365="","",ROUND(U365*'Lookup Values'!$A$2,2))</f>
        <v>31.33</v>
      </c>
      <c r="X365" s="9" t="str">
        <f t="shared" si="80"/>
        <v>Expense</v>
      </c>
      <c r="Y365" s="2" t="s">
        <v>403</v>
      </c>
      <c r="Z365" s="3">
        <f t="shared" si="81"/>
        <v>39471</v>
      </c>
      <c r="AA365" s="67" t="str">
        <f t="shared" si="82"/>
        <v>YES</v>
      </c>
      <c r="AB365" s="2" t="str">
        <f t="shared" si="83"/>
        <v>NO</v>
      </c>
      <c r="AC365" t="str">
        <f>IF(AND(AND(G365&gt;=2007,G365&lt;=2009),OR(S365&lt;&gt;"MTA",S365&lt;&gt;"Fandango"),OR(P365="Food",P365="Shopping",P365="Entertainment")),"Awesome Transaction",IF(AND(G365&lt;=2010,Q365&lt;&gt;"Alcohol"),"Late Transaction",IF(G365=2006,"Early Transaction","CRAP Transaction")))</f>
        <v>Late Transaction</v>
      </c>
    </row>
    <row r="366" spans="1:29" x14ac:dyDescent="0.25">
      <c r="A366" s="2">
        <v>365</v>
      </c>
      <c r="B366" s="3" t="str">
        <f>TEXT(C366,"yymmdd") &amp; "-" &amp; UPPER(LEFT(P366,2)) &amp; "-" &amp; UPPER(LEFT(S366,3))</f>
        <v>070610-HE-FRE</v>
      </c>
      <c r="C366" s="3">
        <v>39243</v>
      </c>
      <c r="D366" s="3">
        <f t="shared" si="71"/>
        <v>39255</v>
      </c>
      <c r="E366" s="3">
        <f t="shared" si="72"/>
        <v>39304</v>
      </c>
      <c r="F366" s="3">
        <f t="shared" si="73"/>
        <v>39263</v>
      </c>
      <c r="G366" s="61">
        <f t="shared" si="74"/>
        <v>2007</v>
      </c>
      <c r="H366" s="61">
        <f t="shared" si="75"/>
        <v>6</v>
      </c>
      <c r="I366" s="61" t="str">
        <f>VLOOKUP(H366,'Lookup Values'!$C$2:$D$13,2,FALSE)</f>
        <v>JUN</v>
      </c>
      <c r="J366" s="61">
        <f t="shared" si="76"/>
        <v>10</v>
      </c>
      <c r="K366" s="61">
        <f t="shared" si="77"/>
        <v>1</v>
      </c>
      <c r="L366" s="61" t="str">
        <f>VLOOKUP(K366,'Lookup Values'!$F$2:$G$8,2,FALSE)</f>
        <v>Sunday</v>
      </c>
      <c r="M366" s="3">
        <v>39251</v>
      </c>
      <c r="N366" s="63">
        <f t="shared" si="70"/>
        <v>8</v>
      </c>
      <c r="O366" s="8">
        <v>0.97757438421103238</v>
      </c>
      <c r="P366" t="s">
        <v>45</v>
      </c>
      <c r="Q366" t="s">
        <v>46</v>
      </c>
      <c r="R366" t="str">
        <f t="shared" si="78"/>
        <v>Health: Insurance Premium</v>
      </c>
      <c r="S366" t="s">
        <v>44</v>
      </c>
      <c r="T366" t="s">
        <v>26</v>
      </c>
      <c r="U366" s="1">
        <v>346</v>
      </c>
      <c r="V366" s="1" t="str">
        <f t="shared" si="79"/>
        <v>Health: $346.00</v>
      </c>
      <c r="W366" s="1">
        <f>IF(U366="","",ROUND(U366*'Lookup Values'!$A$2,2))</f>
        <v>30.71</v>
      </c>
      <c r="X366" s="9" t="str">
        <f t="shared" si="80"/>
        <v>Expense</v>
      </c>
      <c r="Y366" s="2" t="s">
        <v>404</v>
      </c>
      <c r="Z366" s="3">
        <f t="shared" si="81"/>
        <v>39243</v>
      </c>
      <c r="AA366" s="67" t="str">
        <f t="shared" si="82"/>
        <v>NO</v>
      </c>
      <c r="AB366" s="2" t="str">
        <f t="shared" si="83"/>
        <v>NO</v>
      </c>
      <c r="AC366" t="str">
        <f>IF(AND(AND(G366&gt;=2007,G366&lt;=2009),OR(S366&lt;&gt;"MTA",S366&lt;&gt;"Fandango"),OR(P366="Food",P366="Shopping",P366="Entertainment")),"Awesome Transaction",IF(AND(G366&lt;=2010,Q366&lt;&gt;"Alcohol"),"Late Transaction",IF(G366=2006,"Early Transaction","CRAP Transaction")))</f>
        <v>Late Transaction</v>
      </c>
    </row>
    <row r="367" spans="1:29" x14ac:dyDescent="0.25">
      <c r="A367" s="2">
        <v>366</v>
      </c>
      <c r="B367" s="3" t="str">
        <f>TEXT(C367,"yymmdd") &amp; "-" &amp; UPPER(LEFT(P367,2)) &amp; "-" &amp; UPPER(LEFT(S367,3))</f>
        <v>081031-ED-ANT</v>
      </c>
      <c r="C367" s="3">
        <v>39752</v>
      </c>
      <c r="D367" s="3">
        <f t="shared" si="71"/>
        <v>39766</v>
      </c>
      <c r="E367" s="3">
        <f t="shared" si="72"/>
        <v>39813</v>
      </c>
      <c r="F367" s="3">
        <f t="shared" si="73"/>
        <v>39752</v>
      </c>
      <c r="G367" s="61">
        <f t="shared" si="74"/>
        <v>2008</v>
      </c>
      <c r="H367" s="61">
        <f t="shared" si="75"/>
        <v>10</v>
      </c>
      <c r="I367" s="61" t="str">
        <f>VLOOKUP(H367,'Lookup Values'!$C$2:$D$13,2,FALSE)</f>
        <v>OCT</v>
      </c>
      <c r="J367" s="61">
        <f t="shared" si="76"/>
        <v>31</v>
      </c>
      <c r="K367" s="61">
        <f t="shared" si="77"/>
        <v>6</v>
      </c>
      <c r="L367" s="61" t="str">
        <f>VLOOKUP(K367,'Lookup Values'!$F$2:$G$8,2,FALSE)</f>
        <v>Friday</v>
      </c>
      <c r="M367" s="3">
        <v>39762</v>
      </c>
      <c r="N367" s="63">
        <f t="shared" si="70"/>
        <v>10</v>
      </c>
      <c r="O367" s="8">
        <v>0.15265290644962992</v>
      </c>
      <c r="P367" t="s">
        <v>24</v>
      </c>
      <c r="Q367" t="s">
        <v>25</v>
      </c>
      <c r="R367" t="str">
        <f t="shared" si="78"/>
        <v>Education: Tango Lessons</v>
      </c>
      <c r="S367" t="s">
        <v>23</v>
      </c>
      <c r="T367" t="s">
        <v>26</v>
      </c>
      <c r="U367" s="1">
        <v>129</v>
      </c>
      <c r="V367" s="1" t="str">
        <f t="shared" si="79"/>
        <v>Education: $129.00</v>
      </c>
      <c r="W367" s="1">
        <f>IF(U367="","",ROUND(U367*'Lookup Values'!$A$2,2))</f>
        <v>11.45</v>
      </c>
      <c r="X367" s="9" t="str">
        <f t="shared" si="80"/>
        <v>Expense</v>
      </c>
      <c r="Y367" s="2" t="s">
        <v>405</v>
      </c>
      <c r="Z367" s="3">
        <f t="shared" si="81"/>
        <v>39752</v>
      </c>
      <c r="AA367" s="67" t="str">
        <f t="shared" si="82"/>
        <v>NO</v>
      </c>
      <c r="AB367" s="2" t="str">
        <f t="shared" si="83"/>
        <v>NO</v>
      </c>
      <c r="AC367" t="str">
        <f>IF(AND(AND(G367&gt;=2007,G367&lt;=2009),OR(S367&lt;&gt;"MTA",S367&lt;&gt;"Fandango"),OR(P367="Food",P367="Shopping",P367="Entertainment")),"Awesome Transaction",IF(AND(G367&lt;=2010,Q367&lt;&gt;"Alcohol"),"Late Transaction",IF(G367=2006,"Early Transaction","CRAP Transaction")))</f>
        <v>Late Transaction</v>
      </c>
    </row>
    <row r="368" spans="1:29" x14ac:dyDescent="0.25">
      <c r="A368" s="2">
        <v>367</v>
      </c>
      <c r="B368" s="3" t="str">
        <f>TEXT(C368,"yymmdd") &amp; "-" &amp; UPPER(LEFT(P368,2)) &amp; "-" &amp; UPPER(LEFT(S368,3))</f>
        <v>080516-BI-CON</v>
      </c>
      <c r="C368" s="3">
        <v>39584</v>
      </c>
      <c r="D368" s="3">
        <f t="shared" si="71"/>
        <v>39598</v>
      </c>
      <c r="E368" s="3">
        <f t="shared" si="72"/>
        <v>39645</v>
      </c>
      <c r="F368" s="3">
        <f t="shared" si="73"/>
        <v>39599</v>
      </c>
      <c r="G368" s="61">
        <f t="shared" si="74"/>
        <v>2008</v>
      </c>
      <c r="H368" s="61">
        <f t="shared" si="75"/>
        <v>5</v>
      </c>
      <c r="I368" s="61" t="str">
        <f>VLOOKUP(H368,'Lookup Values'!$C$2:$D$13,2,FALSE)</f>
        <v>MAY</v>
      </c>
      <c r="J368" s="61">
        <f t="shared" si="76"/>
        <v>16</v>
      </c>
      <c r="K368" s="61">
        <f t="shared" si="77"/>
        <v>6</v>
      </c>
      <c r="L368" s="61" t="str">
        <f>VLOOKUP(K368,'Lookup Values'!$F$2:$G$8,2,FALSE)</f>
        <v>Friday</v>
      </c>
      <c r="M368" s="3">
        <v>39590</v>
      </c>
      <c r="N368" s="63">
        <f t="shared" si="70"/>
        <v>6</v>
      </c>
      <c r="O368" s="8">
        <v>0.90494256237068371</v>
      </c>
      <c r="P368" t="s">
        <v>48</v>
      </c>
      <c r="Q368" t="s">
        <v>49</v>
      </c>
      <c r="R368" t="str">
        <f t="shared" si="78"/>
        <v>Bills: Utilities</v>
      </c>
      <c r="S368" t="s">
        <v>47</v>
      </c>
      <c r="T368" t="s">
        <v>29</v>
      </c>
      <c r="U368" s="1">
        <v>377</v>
      </c>
      <c r="V368" s="1" t="str">
        <f t="shared" si="79"/>
        <v>Bills: $377.00</v>
      </c>
      <c r="W368" s="1">
        <f>IF(U368="","",ROUND(U368*'Lookup Values'!$A$2,2))</f>
        <v>33.46</v>
      </c>
      <c r="X368" s="9" t="str">
        <f t="shared" si="80"/>
        <v>Expense</v>
      </c>
      <c r="Y368" s="2" t="s">
        <v>97</v>
      </c>
      <c r="Z368" s="3">
        <f t="shared" si="81"/>
        <v>39584</v>
      </c>
      <c r="AA368" s="67" t="str">
        <f t="shared" si="82"/>
        <v>NO</v>
      </c>
      <c r="AB368" s="2" t="str">
        <f t="shared" si="83"/>
        <v>NO</v>
      </c>
      <c r="AC368" t="str">
        <f>IF(AND(AND(G368&gt;=2007,G368&lt;=2009),OR(S368&lt;&gt;"MTA",S368&lt;&gt;"Fandango"),OR(P368="Food",P368="Shopping",P368="Entertainment")),"Awesome Transaction",IF(AND(G368&lt;=2010,Q368&lt;&gt;"Alcohol"),"Late Transaction",IF(G368=2006,"Early Transaction","CRAP Transaction")))</f>
        <v>Late Transaction</v>
      </c>
    </row>
    <row r="369" spans="1:29" x14ac:dyDescent="0.25">
      <c r="A369" s="2">
        <v>368</v>
      </c>
      <c r="B369" s="3" t="str">
        <f>TEXT(C369,"yymmdd") &amp; "-" &amp; UPPER(LEFT(P369,2)) &amp; "-" &amp; UPPER(LEFT(S369,3))</f>
        <v>080927-IN-LEG</v>
      </c>
      <c r="C369" s="3">
        <v>39718</v>
      </c>
      <c r="D369" s="3">
        <f t="shared" si="71"/>
        <v>39731</v>
      </c>
      <c r="E369" s="3">
        <f t="shared" si="72"/>
        <v>39779</v>
      </c>
      <c r="F369" s="3">
        <f t="shared" si="73"/>
        <v>39721</v>
      </c>
      <c r="G369" s="61">
        <f t="shared" si="74"/>
        <v>2008</v>
      </c>
      <c r="H369" s="61">
        <f t="shared" si="75"/>
        <v>9</v>
      </c>
      <c r="I369" s="61" t="str">
        <f>VLOOKUP(H369,'Lookup Values'!$C$2:$D$13,2,FALSE)</f>
        <v>SEP</v>
      </c>
      <c r="J369" s="61">
        <f t="shared" si="76"/>
        <v>27</v>
      </c>
      <c r="K369" s="61">
        <f t="shared" si="77"/>
        <v>7</v>
      </c>
      <c r="L369" s="61" t="str">
        <f>VLOOKUP(K369,'Lookup Values'!$F$2:$G$8,2,FALSE)</f>
        <v>Saturday</v>
      </c>
      <c r="M369" s="3">
        <v>39724</v>
      </c>
      <c r="N369" s="63">
        <f t="shared" si="70"/>
        <v>6</v>
      </c>
      <c r="O369" s="8">
        <v>0.98722147728966725</v>
      </c>
      <c r="P369" t="s">
        <v>61</v>
      </c>
      <c r="Q369" t="s">
        <v>63</v>
      </c>
      <c r="R369" t="str">
        <f t="shared" si="78"/>
        <v>Income: Freelance Project</v>
      </c>
      <c r="S369" t="s">
        <v>66</v>
      </c>
      <c r="T369" t="s">
        <v>26</v>
      </c>
      <c r="U369" s="1">
        <v>376</v>
      </c>
      <c r="V369" s="1" t="str">
        <f t="shared" si="79"/>
        <v>Income: $376.00</v>
      </c>
      <c r="W369" s="1">
        <f>IF(U369="","",ROUND(U369*'Lookup Values'!$A$2,2))</f>
        <v>33.369999999999997</v>
      </c>
      <c r="X369" s="9" t="str">
        <f t="shared" si="80"/>
        <v>Income</v>
      </c>
      <c r="Y369" s="2" t="s">
        <v>406</v>
      </c>
      <c r="Z369" s="3">
        <f t="shared" si="81"/>
        <v>39718</v>
      </c>
      <c r="AA369" s="67" t="str">
        <f t="shared" si="82"/>
        <v>NO</v>
      </c>
      <c r="AB369" s="2" t="str">
        <f t="shared" si="83"/>
        <v>NO</v>
      </c>
      <c r="AC369" t="str">
        <f>IF(AND(AND(G369&gt;=2007,G369&lt;=2009),OR(S369&lt;&gt;"MTA",S369&lt;&gt;"Fandango"),OR(P369="Food",P369="Shopping",P369="Entertainment")),"Awesome Transaction",IF(AND(G369&lt;=2010,Q369&lt;&gt;"Alcohol"),"Late Transaction",IF(G369=2006,"Early Transaction","CRAP Transaction")))</f>
        <v>Late Transaction</v>
      </c>
    </row>
    <row r="370" spans="1:29" x14ac:dyDescent="0.25">
      <c r="A370" s="2">
        <v>369</v>
      </c>
      <c r="B370" s="3" t="str">
        <f>TEXT(C370,"yymmdd") &amp; "-" &amp; UPPER(LEFT(P370,2)) &amp; "-" &amp; UPPER(LEFT(S370,3))</f>
        <v>120712-TR-MTA</v>
      </c>
      <c r="C370" s="3">
        <v>41102</v>
      </c>
      <c r="D370" s="3">
        <f t="shared" si="71"/>
        <v>41116</v>
      </c>
      <c r="E370" s="3">
        <f t="shared" si="72"/>
        <v>41164</v>
      </c>
      <c r="F370" s="3">
        <f t="shared" si="73"/>
        <v>41121</v>
      </c>
      <c r="G370" s="61">
        <f t="shared" si="74"/>
        <v>2012</v>
      </c>
      <c r="H370" s="61">
        <f t="shared" si="75"/>
        <v>7</v>
      </c>
      <c r="I370" s="61" t="str">
        <f>VLOOKUP(H370,'Lookup Values'!$C$2:$D$13,2,FALSE)</f>
        <v>JUL</v>
      </c>
      <c r="J370" s="61">
        <f t="shared" si="76"/>
        <v>12</v>
      </c>
      <c r="K370" s="61">
        <f t="shared" si="77"/>
        <v>5</v>
      </c>
      <c r="L370" s="61" t="str">
        <f>VLOOKUP(K370,'Lookup Values'!$F$2:$G$8,2,FALSE)</f>
        <v>Thursday</v>
      </c>
      <c r="M370" s="3">
        <v>41109</v>
      </c>
      <c r="N370" s="63">
        <f t="shared" si="70"/>
        <v>7</v>
      </c>
      <c r="O370" s="8">
        <v>0.1421213343576645</v>
      </c>
      <c r="P370" t="s">
        <v>33</v>
      </c>
      <c r="Q370" t="s">
        <v>34</v>
      </c>
      <c r="R370" t="str">
        <f t="shared" si="78"/>
        <v>Transportation: Subway</v>
      </c>
      <c r="S370" t="s">
        <v>32</v>
      </c>
      <c r="T370" t="s">
        <v>16</v>
      </c>
      <c r="U370" s="1">
        <v>25</v>
      </c>
      <c r="V370" s="1" t="str">
        <f t="shared" si="79"/>
        <v>Transportation: $25.00</v>
      </c>
      <c r="W370" s="1">
        <f>IF(U370="","",ROUND(U370*'Lookup Values'!$A$2,2))</f>
        <v>2.2200000000000002</v>
      </c>
      <c r="X370" s="9" t="str">
        <f t="shared" si="80"/>
        <v>Expense</v>
      </c>
      <c r="Y370" s="2" t="s">
        <v>407</v>
      </c>
      <c r="Z370" s="3">
        <f t="shared" si="81"/>
        <v>41102</v>
      </c>
      <c r="AA370" s="67" t="str">
        <f t="shared" si="82"/>
        <v>YES</v>
      </c>
      <c r="AB370" s="2" t="str">
        <f t="shared" si="83"/>
        <v>NO</v>
      </c>
      <c r="AC370" t="str">
        <f>IF(AND(AND(G370&gt;=2007,G370&lt;=2009),OR(S370&lt;&gt;"MTA",S370&lt;&gt;"Fandango"),OR(P370="Food",P370="Shopping",P370="Entertainment")),"Awesome Transaction",IF(AND(G370&lt;=2010,Q370&lt;&gt;"Alcohol"),"Late Transaction",IF(G370=2006,"Early Transaction","CRAP Transaction")))</f>
        <v>CRAP Transaction</v>
      </c>
    </row>
    <row r="371" spans="1:29" x14ac:dyDescent="0.25">
      <c r="A371" s="2">
        <v>370</v>
      </c>
      <c r="B371" s="3" t="str">
        <f>TEXT(C371,"yymmdd") &amp; "-" &amp; UPPER(LEFT(P371,2)) &amp; "-" &amp; UPPER(LEFT(S371,3))</f>
        <v>120512-HE-FRE</v>
      </c>
      <c r="C371" s="3">
        <v>41041</v>
      </c>
      <c r="D371" s="3">
        <f t="shared" si="71"/>
        <v>41054</v>
      </c>
      <c r="E371" s="3">
        <f t="shared" si="72"/>
        <v>41102</v>
      </c>
      <c r="F371" s="3">
        <f t="shared" si="73"/>
        <v>41060</v>
      </c>
      <c r="G371" s="61">
        <f t="shared" si="74"/>
        <v>2012</v>
      </c>
      <c r="H371" s="61">
        <f t="shared" si="75"/>
        <v>5</v>
      </c>
      <c r="I371" s="61" t="str">
        <f>VLOOKUP(H371,'Lookup Values'!$C$2:$D$13,2,FALSE)</f>
        <v>MAY</v>
      </c>
      <c r="J371" s="61">
        <f t="shared" si="76"/>
        <v>12</v>
      </c>
      <c r="K371" s="61">
        <f t="shared" si="77"/>
        <v>7</v>
      </c>
      <c r="L371" s="61" t="str">
        <f>VLOOKUP(K371,'Lookup Values'!$F$2:$G$8,2,FALSE)</f>
        <v>Saturday</v>
      </c>
      <c r="M371" s="3">
        <v>41046</v>
      </c>
      <c r="N371" s="63">
        <f t="shared" si="70"/>
        <v>5</v>
      </c>
      <c r="O371" s="8">
        <v>0.43869130646870658</v>
      </c>
      <c r="P371" t="s">
        <v>45</v>
      </c>
      <c r="Q371" t="s">
        <v>46</v>
      </c>
      <c r="R371" t="str">
        <f t="shared" si="78"/>
        <v>Health: Insurance Premium</v>
      </c>
      <c r="S371" t="s">
        <v>44</v>
      </c>
      <c r="T371" t="s">
        <v>16</v>
      </c>
      <c r="U371" s="1">
        <v>278</v>
      </c>
      <c r="V371" s="1" t="str">
        <f t="shared" si="79"/>
        <v>Health: $278.00</v>
      </c>
      <c r="W371" s="1">
        <f>IF(U371="","",ROUND(U371*'Lookup Values'!$A$2,2))</f>
        <v>24.67</v>
      </c>
      <c r="X371" s="9" t="str">
        <f t="shared" si="80"/>
        <v>Expense</v>
      </c>
      <c r="Y371" s="2" t="s">
        <v>408</v>
      </c>
      <c r="Z371" s="3">
        <f t="shared" si="81"/>
        <v>41041</v>
      </c>
      <c r="AA371" s="67" t="str">
        <f t="shared" si="82"/>
        <v>NO</v>
      </c>
      <c r="AB371" s="2" t="str">
        <f t="shared" si="83"/>
        <v>NO</v>
      </c>
      <c r="AC371" t="str">
        <f>IF(AND(AND(G371&gt;=2007,G371&lt;=2009),OR(S371&lt;&gt;"MTA",S371&lt;&gt;"Fandango"),OR(P371="Food",P371="Shopping",P371="Entertainment")),"Awesome Transaction",IF(AND(G371&lt;=2010,Q371&lt;&gt;"Alcohol"),"Late Transaction",IF(G371=2006,"Early Transaction","CRAP Transaction")))</f>
        <v>CRAP Transaction</v>
      </c>
    </row>
    <row r="372" spans="1:29" x14ac:dyDescent="0.25">
      <c r="A372" s="2">
        <v>371</v>
      </c>
      <c r="B372" s="3" t="str">
        <f>TEXT(C372,"yymmdd") &amp; "-" &amp; UPPER(LEFT(P372,2)) &amp; "-" &amp; UPPER(LEFT(S372,3))</f>
        <v>091208-IN-AUN</v>
      </c>
      <c r="C372" s="3">
        <v>40155</v>
      </c>
      <c r="D372" s="3">
        <f t="shared" si="71"/>
        <v>40169</v>
      </c>
      <c r="E372" s="3">
        <f t="shared" si="72"/>
        <v>40217</v>
      </c>
      <c r="F372" s="3">
        <f t="shared" si="73"/>
        <v>40178</v>
      </c>
      <c r="G372" s="61">
        <f t="shared" si="74"/>
        <v>2009</v>
      </c>
      <c r="H372" s="61">
        <f t="shared" si="75"/>
        <v>12</v>
      </c>
      <c r="I372" s="61" t="str">
        <f>VLOOKUP(H372,'Lookup Values'!$C$2:$D$13,2,FALSE)</f>
        <v>DEC</v>
      </c>
      <c r="J372" s="61">
        <f t="shared" si="76"/>
        <v>8</v>
      </c>
      <c r="K372" s="61">
        <f t="shared" si="77"/>
        <v>3</v>
      </c>
      <c r="L372" s="61" t="str">
        <f>VLOOKUP(K372,'Lookup Values'!$F$2:$G$8,2,FALSE)</f>
        <v>Tuesday</v>
      </c>
      <c r="M372" s="3">
        <v>40161</v>
      </c>
      <c r="N372" s="63">
        <f t="shared" si="70"/>
        <v>6</v>
      </c>
      <c r="O372" s="8">
        <v>0.35544535749123285</v>
      </c>
      <c r="P372" t="s">
        <v>61</v>
      </c>
      <c r="Q372" t="s">
        <v>64</v>
      </c>
      <c r="R372" t="str">
        <f t="shared" si="78"/>
        <v>Income: Gift Received</v>
      </c>
      <c r="S372" t="s">
        <v>67</v>
      </c>
      <c r="T372" t="s">
        <v>16</v>
      </c>
      <c r="U372" s="1">
        <v>125</v>
      </c>
      <c r="V372" s="1" t="str">
        <f t="shared" si="79"/>
        <v>Income: $125.00</v>
      </c>
      <c r="W372" s="1">
        <f>IF(U372="","",ROUND(U372*'Lookup Values'!$A$2,2))</f>
        <v>11.09</v>
      </c>
      <c r="X372" s="9" t="str">
        <f t="shared" si="80"/>
        <v>Income</v>
      </c>
      <c r="Y372" s="2" t="s">
        <v>102</v>
      </c>
      <c r="Z372" s="3">
        <f t="shared" si="81"/>
        <v>40155</v>
      </c>
      <c r="AA372" s="67" t="str">
        <f t="shared" si="82"/>
        <v>NO</v>
      </c>
      <c r="AB372" s="2" t="str">
        <f t="shared" si="83"/>
        <v>NO</v>
      </c>
      <c r="AC372" t="str">
        <f>IF(AND(AND(G372&gt;=2007,G372&lt;=2009),OR(S372&lt;&gt;"MTA",S372&lt;&gt;"Fandango"),OR(P372="Food",P372="Shopping",P372="Entertainment")),"Awesome Transaction",IF(AND(G372&lt;=2010,Q372&lt;&gt;"Alcohol"),"Late Transaction",IF(G372=2006,"Early Transaction","CRAP Transaction")))</f>
        <v>Late Transaction</v>
      </c>
    </row>
    <row r="373" spans="1:29" x14ac:dyDescent="0.25">
      <c r="A373" s="2">
        <v>372</v>
      </c>
      <c r="B373" s="3" t="str">
        <f>TEXT(C373,"yymmdd") &amp; "-" &amp; UPPER(LEFT(P373,2)) &amp; "-" &amp; UPPER(LEFT(S373,3))</f>
        <v>120425-HE-FRE</v>
      </c>
      <c r="C373" s="3">
        <v>41024</v>
      </c>
      <c r="D373" s="3">
        <f t="shared" si="71"/>
        <v>41038</v>
      </c>
      <c r="E373" s="3">
        <f t="shared" si="72"/>
        <v>41085</v>
      </c>
      <c r="F373" s="3">
        <f t="shared" si="73"/>
        <v>41029</v>
      </c>
      <c r="G373" s="61">
        <f t="shared" si="74"/>
        <v>2012</v>
      </c>
      <c r="H373" s="61">
        <f t="shared" si="75"/>
        <v>4</v>
      </c>
      <c r="I373" s="61" t="str">
        <f>VLOOKUP(H373,'Lookup Values'!$C$2:$D$13,2,FALSE)</f>
        <v>APR</v>
      </c>
      <c r="J373" s="61">
        <f t="shared" si="76"/>
        <v>25</v>
      </c>
      <c r="K373" s="61">
        <f t="shared" si="77"/>
        <v>4</v>
      </c>
      <c r="L373" s="61" t="str">
        <f>VLOOKUP(K373,'Lookup Values'!$F$2:$G$8,2,FALSE)</f>
        <v>Wednesday</v>
      </c>
      <c r="M373" s="3">
        <v>41031</v>
      </c>
      <c r="N373" s="63">
        <f t="shared" si="70"/>
        <v>7</v>
      </c>
      <c r="O373" s="8">
        <v>0.34647214443760854</v>
      </c>
      <c r="P373" t="s">
        <v>45</v>
      </c>
      <c r="Q373" t="s">
        <v>46</v>
      </c>
      <c r="R373" t="str">
        <f t="shared" si="78"/>
        <v>Health: Insurance Premium</v>
      </c>
      <c r="S373" t="s">
        <v>44</v>
      </c>
      <c r="T373" t="s">
        <v>29</v>
      </c>
      <c r="U373" s="1">
        <v>362</v>
      </c>
      <c r="V373" s="1" t="str">
        <f t="shared" si="79"/>
        <v>Health: $362.00</v>
      </c>
      <c r="W373" s="1">
        <f>IF(U373="","",ROUND(U373*'Lookup Values'!$A$2,2))</f>
        <v>32.130000000000003</v>
      </c>
      <c r="X373" s="9" t="str">
        <f t="shared" si="80"/>
        <v>Expense</v>
      </c>
      <c r="Y373" s="2" t="s">
        <v>409</v>
      </c>
      <c r="Z373" s="3">
        <f t="shared" si="81"/>
        <v>41024</v>
      </c>
      <c r="AA373" s="67" t="str">
        <f t="shared" si="82"/>
        <v>NO</v>
      </c>
      <c r="AB373" s="2" t="str">
        <f t="shared" si="83"/>
        <v>NO</v>
      </c>
      <c r="AC373" t="str">
        <f>IF(AND(AND(G373&gt;=2007,G373&lt;=2009),OR(S373&lt;&gt;"MTA",S373&lt;&gt;"Fandango"),OR(P373="Food",P373="Shopping",P373="Entertainment")),"Awesome Transaction",IF(AND(G373&lt;=2010,Q373&lt;&gt;"Alcohol"),"Late Transaction",IF(G373=2006,"Early Transaction","CRAP Transaction")))</f>
        <v>CRAP Transaction</v>
      </c>
    </row>
    <row r="374" spans="1:29" x14ac:dyDescent="0.25">
      <c r="A374" s="2">
        <v>373</v>
      </c>
      <c r="B374" s="3" t="str">
        <f>TEXT(C374,"yymmdd") &amp; "-" &amp; UPPER(LEFT(P374,2)) &amp; "-" &amp; UPPER(LEFT(S374,3))</f>
        <v>100223-FO-CIT</v>
      </c>
      <c r="C374" s="3">
        <v>40232</v>
      </c>
      <c r="D374" s="3">
        <f t="shared" si="71"/>
        <v>40246</v>
      </c>
      <c r="E374" s="3">
        <f t="shared" si="72"/>
        <v>40291</v>
      </c>
      <c r="F374" s="3">
        <f t="shared" si="73"/>
        <v>40237</v>
      </c>
      <c r="G374" s="61">
        <f t="shared" si="74"/>
        <v>2010</v>
      </c>
      <c r="H374" s="61">
        <f t="shared" si="75"/>
        <v>2</v>
      </c>
      <c r="I374" s="61" t="str">
        <f>VLOOKUP(H374,'Lookup Values'!$C$2:$D$13,2,FALSE)</f>
        <v>FEB</v>
      </c>
      <c r="J374" s="61">
        <f t="shared" si="76"/>
        <v>23</v>
      </c>
      <c r="K374" s="61">
        <f t="shared" si="77"/>
        <v>3</v>
      </c>
      <c r="L374" s="61" t="str">
        <f>VLOOKUP(K374,'Lookup Values'!$F$2:$G$8,2,FALSE)</f>
        <v>Tuesday</v>
      </c>
      <c r="M374" s="3">
        <v>40233</v>
      </c>
      <c r="N374" s="63">
        <f t="shared" si="70"/>
        <v>1</v>
      </c>
      <c r="O374" s="8">
        <v>6.5369964132355296E-2</v>
      </c>
      <c r="P374" t="s">
        <v>18</v>
      </c>
      <c r="Q374" t="s">
        <v>43</v>
      </c>
      <c r="R374" t="str">
        <f t="shared" si="78"/>
        <v>Food: Coffee</v>
      </c>
      <c r="S374" t="s">
        <v>42</v>
      </c>
      <c r="T374" t="s">
        <v>29</v>
      </c>
      <c r="U374" s="1">
        <v>351</v>
      </c>
      <c r="V374" s="1" t="str">
        <f t="shared" si="79"/>
        <v>Food: $351.00</v>
      </c>
      <c r="W374" s="1">
        <f>IF(U374="","",ROUND(U374*'Lookup Values'!$A$2,2))</f>
        <v>31.15</v>
      </c>
      <c r="X374" s="9" t="str">
        <f t="shared" si="80"/>
        <v>Expense</v>
      </c>
      <c r="Y374" s="2" t="s">
        <v>174</v>
      </c>
      <c r="Z374" s="3">
        <f t="shared" si="81"/>
        <v>40232</v>
      </c>
      <c r="AA374" s="67" t="str">
        <f t="shared" si="82"/>
        <v>NO</v>
      </c>
      <c r="AB374" s="2" t="str">
        <f t="shared" si="83"/>
        <v>NO</v>
      </c>
      <c r="AC374" t="str">
        <f>IF(AND(AND(G374&gt;=2007,G374&lt;=2009),OR(S374&lt;&gt;"MTA",S374&lt;&gt;"Fandango"),OR(P374="Food",P374="Shopping",P374="Entertainment")),"Awesome Transaction",IF(AND(G374&lt;=2010,Q374&lt;&gt;"Alcohol"),"Late Transaction",IF(G374=2006,"Early Transaction","CRAP Transaction")))</f>
        <v>Late Transaction</v>
      </c>
    </row>
    <row r="375" spans="1:29" x14ac:dyDescent="0.25">
      <c r="A375" s="2">
        <v>374</v>
      </c>
      <c r="B375" s="3" t="str">
        <f>TEXT(C375,"yymmdd") &amp; "-" &amp; UPPER(LEFT(P375,2)) &amp; "-" &amp; UPPER(LEFT(S375,3))</f>
        <v>100716-FO-CIT</v>
      </c>
      <c r="C375" s="3">
        <v>40375</v>
      </c>
      <c r="D375" s="3">
        <f t="shared" si="71"/>
        <v>40389</v>
      </c>
      <c r="E375" s="3">
        <f t="shared" si="72"/>
        <v>40437</v>
      </c>
      <c r="F375" s="3">
        <f t="shared" si="73"/>
        <v>40390</v>
      </c>
      <c r="G375" s="61">
        <f t="shared" si="74"/>
        <v>2010</v>
      </c>
      <c r="H375" s="61">
        <f t="shared" si="75"/>
        <v>7</v>
      </c>
      <c r="I375" s="61" t="str">
        <f>VLOOKUP(H375,'Lookup Values'!$C$2:$D$13,2,FALSE)</f>
        <v>JUL</v>
      </c>
      <c r="J375" s="61">
        <f t="shared" si="76"/>
        <v>16</v>
      </c>
      <c r="K375" s="61">
        <f t="shared" si="77"/>
        <v>6</v>
      </c>
      <c r="L375" s="61" t="str">
        <f>VLOOKUP(K375,'Lookup Values'!$F$2:$G$8,2,FALSE)</f>
        <v>Friday</v>
      </c>
      <c r="M375" s="3">
        <v>40377</v>
      </c>
      <c r="N375" s="63">
        <f t="shared" si="70"/>
        <v>2</v>
      </c>
      <c r="O375" s="8">
        <v>0.9811848448797994</v>
      </c>
      <c r="P375" t="s">
        <v>18</v>
      </c>
      <c r="Q375" t="s">
        <v>43</v>
      </c>
      <c r="R375" t="str">
        <f t="shared" si="78"/>
        <v>Food: Coffee</v>
      </c>
      <c r="S375" t="s">
        <v>42</v>
      </c>
      <c r="T375" t="s">
        <v>29</v>
      </c>
      <c r="U375" s="1">
        <v>282</v>
      </c>
      <c r="V375" s="1" t="str">
        <f t="shared" si="79"/>
        <v>Food: $282.00</v>
      </c>
      <c r="W375" s="1">
        <f>IF(U375="","",ROUND(U375*'Lookup Values'!$A$2,2))</f>
        <v>25.03</v>
      </c>
      <c r="X375" s="9" t="str">
        <f t="shared" si="80"/>
        <v>Expense</v>
      </c>
      <c r="Y375" s="2" t="s">
        <v>410</v>
      </c>
      <c r="Z375" s="3">
        <f t="shared" si="81"/>
        <v>40375</v>
      </c>
      <c r="AA375" s="67" t="str">
        <f t="shared" si="82"/>
        <v>NO</v>
      </c>
      <c r="AB375" s="2" t="str">
        <f t="shared" si="83"/>
        <v>NO</v>
      </c>
      <c r="AC375" t="str">
        <f>IF(AND(AND(G375&gt;=2007,G375&lt;=2009),OR(S375&lt;&gt;"MTA",S375&lt;&gt;"Fandango"),OR(P375="Food",P375="Shopping",P375="Entertainment")),"Awesome Transaction",IF(AND(G375&lt;=2010,Q375&lt;&gt;"Alcohol"),"Late Transaction",IF(G375=2006,"Early Transaction","CRAP Transaction")))</f>
        <v>Late Transaction</v>
      </c>
    </row>
    <row r="376" spans="1:29" x14ac:dyDescent="0.25">
      <c r="A376" s="2">
        <v>375</v>
      </c>
      <c r="B376" s="3" t="str">
        <f>TEXT(C376,"yymmdd") &amp; "-" &amp; UPPER(LEFT(P376,2)) &amp; "-" &amp; UPPER(LEFT(S376,3))</f>
        <v>080213-ED-ANT</v>
      </c>
      <c r="C376" s="3">
        <v>39491</v>
      </c>
      <c r="D376" s="3">
        <f t="shared" si="71"/>
        <v>39505</v>
      </c>
      <c r="E376" s="3">
        <f t="shared" si="72"/>
        <v>39551</v>
      </c>
      <c r="F376" s="3">
        <f t="shared" si="73"/>
        <v>39507</v>
      </c>
      <c r="G376" s="61">
        <f t="shared" si="74"/>
        <v>2008</v>
      </c>
      <c r="H376" s="61">
        <f t="shared" si="75"/>
        <v>2</v>
      </c>
      <c r="I376" s="61" t="str">
        <f>VLOOKUP(H376,'Lookup Values'!$C$2:$D$13,2,FALSE)</f>
        <v>FEB</v>
      </c>
      <c r="J376" s="61">
        <f t="shared" si="76"/>
        <v>13</v>
      </c>
      <c r="K376" s="61">
        <f t="shared" si="77"/>
        <v>4</v>
      </c>
      <c r="L376" s="61" t="str">
        <f>VLOOKUP(K376,'Lookup Values'!$F$2:$G$8,2,FALSE)</f>
        <v>Wednesday</v>
      </c>
      <c r="M376" s="3">
        <v>39493</v>
      </c>
      <c r="N376" s="63">
        <f t="shared" si="70"/>
        <v>2</v>
      </c>
      <c r="O376" s="8">
        <v>0.76506100116419795</v>
      </c>
      <c r="P376" t="s">
        <v>24</v>
      </c>
      <c r="Q376" t="s">
        <v>25</v>
      </c>
      <c r="R376" t="str">
        <f t="shared" si="78"/>
        <v>Education: Tango Lessons</v>
      </c>
      <c r="S376" t="s">
        <v>23</v>
      </c>
      <c r="T376" t="s">
        <v>26</v>
      </c>
      <c r="U376" s="1">
        <v>310</v>
      </c>
      <c r="V376" s="1" t="str">
        <f t="shared" si="79"/>
        <v>Education: $310.00</v>
      </c>
      <c r="W376" s="1">
        <f>IF(U376="","",ROUND(U376*'Lookup Values'!$A$2,2))</f>
        <v>27.51</v>
      </c>
      <c r="X376" s="9" t="str">
        <f t="shared" si="80"/>
        <v>Expense</v>
      </c>
      <c r="Y376" s="2" t="s">
        <v>411</v>
      </c>
      <c r="Z376" s="3">
        <f t="shared" si="81"/>
        <v>39491</v>
      </c>
      <c r="AA376" s="67" t="str">
        <f t="shared" si="82"/>
        <v>NO</v>
      </c>
      <c r="AB376" s="2" t="str">
        <f t="shared" si="83"/>
        <v>NO</v>
      </c>
      <c r="AC376" t="str">
        <f>IF(AND(AND(G376&gt;=2007,G376&lt;=2009),OR(S376&lt;&gt;"MTA",S376&lt;&gt;"Fandango"),OR(P376="Food",P376="Shopping",P376="Entertainment")),"Awesome Transaction",IF(AND(G376&lt;=2010,Q376&lt;&gt;"Alcohol"),"Late Transaction",IF(G376=2006,"Early Transaction","CRAP Transaction")))</f>
        <v>Late Transaction</v>
      </c>
    </row>
    <row r="377" spans="1:29" x14ac:dyDescent="0.25">
      <c r="A377" s="2">
        <v>376</v>
      </c>
      <c r="B377" s="3" t="str">
        <f>TEXT(C377,"yymmdd") &amp; "-" &amp; UPPER(LEFT(P377,2)) &amp; "-" &amp; UPPER(LEFT(S377,3))</f>
        <v>111025-BI-CON</v>
      </c>
      <c r="C377" s="3">
        <v>40841</v>
      </c>
      <c r="D377" s="3">
        <f t="shared" si="71"/>
        <v>40855</v>
      </c>
      <c r="E377" s="3">
        <f t="shared" si="72"/>
        <v>40902</v>
      </c>
      <c r="F377" s="3">
        <f t="shared" si="73"/>
        <v>40847</v>
      </c>
      <c r="G377" s="61">
        <f t="shared" si="74"/>
        <v>2011</v>
      </c>
      <c r="H377" s="61">
        <f t="shared" si="75"/>
        <v>10</v>
      </c>
      <c r="I377" s="61" t="str">
        <f>VLOOKUP(H377,'Lookup Values'!$C$2:$D$13,2,FALSE)</f>
        <v>OCT</v>
      </c>
      <c r="J377" s="61">
        <f t="shared" si="76"/>
        <v>25</v>
      </c>
      <c r="K377" s="61">
        <f t="shared" si="77"/>
        <v>3</v>
      </c>
      <c r="L377" s="61" t="str">
        <f>VLOOKUP(K377,'Lookup Values'!$F$2:$G$8,2,FALSE)</f>
        <v>Tuesday</v>
      </c>
      <c r="M377" s="3">
        <v>40847</v>
      </c>
      <c r="N377" s="63">
        <f t="shared" si="70"/>
        <v>6</v>
      </c>
      <c r="O377" s="8">
        <v>0.82553714275542134</v>
      </c>
      <c r="P377" t="s">
        <v>48</v>
      </c>
      <c r="Q377" t="s">
        <v>49</v>
      </c>
      <c r="R377" t="str">
        <f t="shared" si="78"/>
        <v>Bills: Utilities</v>
      </c>
      <c r="S377" t="s">
        <v>47</v>
      </c>
      <c r="T377" t="s">
        <v>29</v>
      </c>
      <c r="U377" s="1">
        <v>384</v>
      </c>
      <c r="V377" s="1" t="str">
        <f t="shared" si="79"/>
        <v>Bills: $384.00</v>
      </c>
      <c r="W377" s="1">
        <f>IF(U377="","",ROUND(U377*'Lookup Values'!$A$2,2))</f>
        <v>34.08</v>
      </c>
      <c r="X377" s="9" t="str">
        <f t="shared" si="80"/>
        <v>Expense</v>
      </c>
      <c r="Y377" s="2" t="s">
        <v>412</v>
      </c>
      <c r="Z377" s="3">
        <f t="shared" si="81"/>
        <v>40841</v>
      </c>
      <c r="AA377" s="67" t="str">
        <f t="shared" si="82"/>
        <v>NO</v>
      </c>
      <c r="AB377" s="2" t="str">
        <f t="shared" si="83"/>
        <v>NO</v>
      </c>
      <c r="AC377" t="str">
        <f>IF(AND(AND(G377&gt;=2007,G377&lt;=2009),OR(S377&lt;&gt;"MTA",S377&lt;&gt;"Fandango"),OR(P377="Food",P377="Shopping",P377="Entertainment")),"Awesome Transaction",IF(AND(G377&lt;=2010,Q377&lt;&gt;"Alcohol"),"Late Transaction",IF(G377=2006,"Early Transaction","CRAP Transaction")))</f>
        <v>CRAP Transaction</v>
      </c>
    </row>
    <row r="378" spans="1:29" x14ac:dyDescent="0.25">
      <c r="A378" s="2">
        <v>377</v>
      </c>
      <c r="B378" s="3" t="str">
        <f>TEXT(C378,"yymmdd") &amp; "-" &amp; UPPER(LEFT(P378,2)) &amp; "-" &amp; UPPER(LEFT(S378,3))</f>
        <v>091229-SH-EXP</v>
      </c>
      <c r="C378" s="3">
        <v>40176</v>
      </c>
      <c r="D378" s="3">
        <f t="shared" si="71"/>
        <v>40190</v>
      </c>
      <c r="E378" s="3">
        <f t="shared" si="72"/>
        <v>40237</v>
      </c>
      <c r="F378" s="3">
        <f t="shared" si="73"/>
        <v>40178</v>
      </c>
      <c r="G378" s="61">
        <f t="shared" si="74"/>
        <v>2009</v>
      </c>
      <c r="H378" s="61">
        <f t="shared" si="75"/>
        <v>12</v>
      </c>
      <c r="I378" s="61" t="str">
        <f>VLOOKUP(H378,'Lookup Values'!$C$2:$D$13,2,FALSE)</f>
        <v>DEC</v>
      </c>
      <c r="J378" s="61">
        <f t="shared" si="76"/>
        <v>29</v>
      </c>
      <c r="K378" s="61">
        <f t="shared" si="77"/>
        <v>3</v>
      </c>
      <c r="L378" s="61" t="str">
        <f>VLOOKUP(K378,'Lookup Values'!$F$2:$G$8,2,FALSE)</f>
        <v>Tuesday</v>
      </c>
      <c r="M378" s="3">
        <v>40178</v>
      </c>
      <c r="N378" s="63">
        <f t="shared" si="70"/>
        <v>2</v>
      </c>
      <c r="O378" s="8">
        <v>0.60214375352248728</v>
      </c>
      <c r="P378" t="s">
        <v>21</v>
      </c>
      <c r="Q378" t="s">
        <v>41</v>
      </c>
      <c r="R378" t="str">
        <f t="shared" si="78"/>
        <v>Shopping: Clothing</v>
      </c>
      <c r="S378" t="s">
        <v>40</v>
      </c>
      <c r="T378" t="s">
        <v>26</v>
      </c>
      <c r="U378" s="1">
        <v>412</v>
      </c>
      <c r="V378" s="1" t="str">
        <f t="shared" si="79"/>
        <v>Shopping: $412.00</v>
      </c>
      <c r="W378" s="1">
        <f>IF(U378="","",ROUND(U378*'Lookup Values'!$A$2,2))</f>
        <v>36.57</v>
      </c>
      <c r="X378" s="9" t="str">
        <f t="shared" si="80"/>
        <v>Expense</v>
      </c>
      <c r="Y378" s="2" t="s">
        <v>213</v>
      </c>
      <c r="Z378" s="3">
        <f t="shared" si="81"/>
        <v>40176</v>
      </c>
      <c r="AA378" s="67" t="str">
        <f t="shared" si="82"/>
        <v>NO</v>
      </c>
      <c r="AB378" s="2" t="str">
        <f t="shared" si="83"/>
        <v>NO</v>
      </c>
      <c r="AC378" t="str">
        <f>IF(AND(AND(G378&gt;=2007,G378&lt;=2009),OR(S378&lt;&gt;"MTA",S378&lt;&gt;"Fandango"),OR(P378="Food",P378="Shopping",P378="Entertainment")),"Awesome Transaction",IF(AND(G378&lt;=2010,Q378&lt;&gt;"Alcohol"),"Late Transaction",IF(G378=2006,"Early Transaction","CRAP Transaction")))</f>
        <v>Awesome Transaction</v>
      </c>
    </row>
    <row r="379" spans="1:29" x14ac:dyDescent="0.25">
      <c r="A379" s="2">
        <v>378</v>
      </c>
      <c r="B379" s="3" t="str">
        <f>TEXT(C379,"yymmdd") &amp; "-" &amp; UPPER(LEFT(P379,2)) &amp; "-" &amp; UPPER(LEFT(S379,3))</f>
        <v>120623-SH-AMA</v>
      </c>
      <c r="C379" s="3">
        <v>41083</v>
      </c>
      <c r="D379" s="3">
        <f t="shared" si="71"/>
        <v>41096</v>
      </c>
      <c r="E379" s="3">
        <f t="shared" si="72"/>
        <v>41144</v>
      </c>
      <c r="F379" s="3">
        <f t="shared" si="73"/>
        <v>41090</v>
      </c>
      <c r="G379" s="61">
        <f t="shared" si="74"/>
        <v>2012</v>
      </c>
      <c r="H379" s="61">
        <f t="shared" si="75"/>
        <v>6</v>
      </c>
      <c r="I379" s="61" t="str">
        <f>VLOOKUP(H379,'Lookup Values'!$C$2:$D$13,2,FALSE)</f>
        <v>JUN</v>
      </c>
      <c r="J379" s="61">
        <f t="shared" si="76"/>
        <v>23</v>
      </c>
      <c r="K379" s="61">
        <f t="shared" si="77"/>
        <v>7</v>
      </c>
      <c r="L379" s="61" t="str">
        <f>VLOOKUP(K379,'Lookup Values'!$F$2:$G$8,2,FALSE)</f>
        <v>Saturday</v>
      </c>
      <c r="M379" s="3">
        <v>41092</v>
      </c>
      <c r="N379" s="63">
        <f t="shared" si="70"/>
        <v>9</v>
      </c>
      <c r="O379" s="8">
        <v>0.82010024522542202</v>
      </c>
      <c r="P379" t="s">
        <v>21</v>
      </c>
      <c r="Q379" t="s">
        <v>22</v>
      </c>
      <c r="R379" t="str">
        <f t="shared" si="78"/>
        <v>Shopping: Electronics</v>
      </c>
      <c r="S379" t="s">
        <v>20</v>
      </c>
      <c r="T379" t="s">
        <v>16</v>
      </c>
      <c r="U379" s="1">
        <v>304</v>
      </c>
      <c r="V379" s="1" t="str">
        <f t="shared" si="79"/>
        <v>Shopping: $304.00</v>
      </c>
      <c r="W379" s="1">
        <f>IF(U379="","",ROUND(U379*'Lookup Values'!$A$2,2))</f>
        <v>26.98</v>
      </c>
      <c r="X379" s="9" t="str">
        <f t="shared" si="80"/>
        <v>Expense</v>
      </c>
      <c r="Y379" s="2" t="s">
        <v>413</v>
      </c>
      <c r="Z379" s="3">
        <f t="shared" si="81"/>
        <v>41083</v>
      </c>
      <c r="AA379" s="67" t="str">
        <f t="shared" si="82"/>
        <v>YES</v>
      </c>
      <c r="AB379" s="2" t="str">
        <f t="shared" si="83"/>
        <v>NO</v>
      </c>
      <c r="AC379" t="str">
        <f>IF(AND(AND(G379&gt;=2007,G379&lt;=2009),OR(S379&lt;&gt;"MTA",S379&lt;&gt;"Fandango"),OR(P379="Food",P379="Shopping",P379="Entertainment")),"Awesome Transaction",IF(AND(G379&lt;=2010,Q379&lt;&gt;"Alcohol"),"Late Transaction",IF(G379=2006,"Early Transaction","CRAP Transaction")))</f>
        <v>CRAP Transaction</v>
      </c>
    </row>
    <row r="380" spans="1:29" x14ac:dyDescent="0.25">
      <c r="A380" s="2">
        <v>379</v>
      </c>
      <c r="B380" s="3" t="str">
        <f>TEXT(C380,"yymmdd") &amp; "-" &amp; UPPER(LEFT(P380,2)) &amp; "-" &amp; UPPER(LEFT(S380,3))</f>
        <v>091107-IN-EZE</v>
      </c>
      <c r="C380" s="3">
        <v>40124</v>
      </c>
      <c r="D380" s="3">
        <f t="shared" si="71"/>
        <v>40137</v>
      </c>
      <c r="E380" s="3">
        <f t="shared" si="72"/>
        <v>40185</v>
      </c>
      <c r="F380" s="3">
        <f t="shared" si="73"/>
        <v>40147</v>
      </c>
      <c r="G380" s="61">
        <f t="shared" si="74"/>
        <v>2009</v>
      </c>
      <c r="H380" s="61">
        <f t="shared" si="75"/>
        <v>11</v>
      </c>
      <c r="I380" s="61" t="str">
        <f>VLOOKUP(H380,'Lookup Values'!$C$2:$D$13,2,FALSE)</f>
        <v>NOV</v>
      </c>
      <c r="J380" s="61">
        <f t="shared" si="76"/>
        <v>7</v>
      </c>
      <c r="K380" s="61">
        <f t="shared" si="77"/>
        <v>7</v>
      </c>
      <c r="L380" s="61" t="str">
        <f>VLOOKUP(K380,'Lookup Values'!$F$2:$G$8,2,FALSE)</f>
        <v>Saturday</v>
      </c>
      <c r="M380" s="3">
        <v>40126</v>
      </c>
      <c r="N380" s="63">
        <f t="shared" si="70"/>
        <v>2</v>
      </c>
      <c r="O380" s="8">
        <v>0.96799453991755069</v>
      </c>
      <c r="P380" t="s">
        <v>61</v>
      </c>
      <c r="Q380" t="s">
        <v>62</v>
      </c>
      <c r="R380" t="str">
        <f t="shared" si="78"/>
        <v>Income: Salary</v>
      </c>
      <c r="S380" t="s">
        <v>65</v>
      </c>
      <c r="T380" t="s">
        <v>16</v>
      </c>
      <c r="U380" s="1">
        <v>414</v>
      </c>
      <c r="V380" s="1" t="str">
        <f t="shared" si="79"/>
        <v>Income: $414.00</v>
      </c>
      <c r="W380" s="1">
        <f>IF(U380="","",ROUND(U380*'Lookup Values'!$A$2,2))</f>
        <v>36.74</v>
      </c>
      <c r="X380" s="9" t="str">
        <f t="shared" si="80"/>
        <v>Income</v>
      </c>
      <c r="Y380" s="2" t="s">
        <v>414</v>
      </c>
      <c r="Z380" s="3">
        <f t="shared" si="81"/>
        <v>40124</v>
      </c>
      <c r="AA380" s="67" t="str">
        <f t="shared" si="82"/>
        <v>NO</v>
      </c>
      <c r="AB380" s="2" t="str">
        <f t="shared" si="83"/>
        <v>NO</v>
      </c>
      <c r="AC380" t="str">
        <f>IF(AND(AND(G380&gt;=2007,G380&lt;=2009),OR(S380&lt;&gt;"MTA",S380&lt;&gt;"Fandango"),OR(P380="Food",P380="Shopping",P380="Entertainment")),"Awesome Transaction",IF(AND(G380&lt;=2010,Q380&lt;&gt;"Alcohol"),"Late Transaction",IF(G380=2006,"Early Transaction","CRAP Transaction")))</f>
        <v>Late Transaction</v>
      </c>
    </row>
    <row r="381" spans="1:29" x14ac:dyDescent="0.25">
      <c r="A381" s="2">
        <v>380</v>
      </c>
      <c r="B381" s="3" t="str">
        <f>TEXT(C381,"yymmdd") &amp; "-" &amp; UPPER(LEFT(P381,2)) &amp; "-" &amp; UPPER(LEFT(S381,3))</f>
        <v>070303-TR-MTA</v>
      </c>
      <c r="C381" s="3">
        <v>39144</v>
      </c>
      <c r="D381" s="3">
        <f t="shared" si="71"/>
        <v>39157</v>
      </c>
      <c r="E381" s="3">
        <f t="shared" si="72"/>
        <v>39205</v>
      </c>
      <c r="F381" s="3">
        <f t="shared" si="73"/>
        <v>39172</v>
      </c>
      <c r="G381" s="61">
        <f t="shared" si="74"/>
        <v>2007</v>
      </c>
      <c r="H381" s="61">
        <f t="shared" si="75"/>
        <v>3</v>
      </c>
      <c r="I381" s="61" t="str">
        <f>VLOOKUP(H381,'Lookup Values'!$C$2:$D$13,2,FALSE)</f>
        <v>MAR</v>
      </c>
      <c r="J381" s="61">
        <f t="shared" si="76"/>
        <v>3</v>
      </c>
      <c r="K381" s="61">
        <f t="shared" si="77"/>
        <v>7</v>
      </c>
      <c r="L381" s="61" t="str">
        <f>VLOOKUP(K381,'Lookup Values'!$F$2:$G$8,2,FALSE)</f>
        <v>Saturday</v>
      </c>
      <c r="M381" s="3">
        <v>39147</v>
      </c>
      <c r="N381" s="63">
        <f t="shared" si="70"/>
        <v>3</v>
      </c>
      <c r="O381" s="8">
        <v>0.49819130624828434</v>
      </c>
      <c r="P381" t="s">
        <v>33</v>
      </c>
      <c r="Q381" t="s">
        <v>34</v>
      </c>
      <c r="R381" t="str">
        <f t="shared" si="78"/>
        <v>Transportation: Subway</v>
      </c>
      <c r="S381" t="s">
        <v>32</v>
      </c>
      <c r="T381" t="s">
        <v>16</v>
      </c>
      <c r="U381" s="1">
        <v>121</v>
      </c>
      <c r="V381" s="1" t="str">
        <f t="shared" si="79"/>
        <v>Transportation: $121.00</v>
      </c>
      <c r="W381" s="1">
        <f>IF(U381="","",ROUND(U381*'Lookup Values'!$A$2,2))</f>
        <v>10.74</v>
      </c>
      <c r="X381" s="9" t="str">
        <f t="shared" si="80"/>
        <v>Expense</v>
      </c>
      <c r="Y381" s="2" t="s">
        <v>415</v>
      </c>
      <c r="Z381" s="3">
        <f t="shared" si="81"/>
        <v>39144</v>
      </c>
      <c r="AA381" s="67" t="str">
        <f t="shared" si="82"/>
        <v>YES</v>
      </c>
      <c r="AB381" s="2" t="str">
        <f t="shared" si="83"/>
        <v>NO</v>
      </c>
      <c r="AC381" t="str">
        <f>IF(AND(AND(G381&gt;=2007,G381&lt;=2009),OR(S381&lt;&gt;"MTA",S381&lt;&gt;"Fandango"),OR(P381="Food",P381="Shopping",P381="Entertainment")),"Awesome Transaction",IF(AND(G381&lt;=2010,Q381&lt;&gt;"Alcohol"),"Late Transaction",IF(G381=2006,"Early Transaction","CRAP Transaction")))</f>
        <v>Late Transaction</v>
      </c>
    </row>
    <row r="382" spans="1:29" x14ac:dyDescent="0.25">
      <c r="A382" s="2">
        <v>381</v>
      </c>
      <c r="B382" s="3" t="str">
        <f>TEXT(C382,"yymmdd") &amp; "-" &amp; UPPER(LEFT(P382,2)) &amp; "-" &amp; UPPER(LEFT(S382,3))</f>
        <v>121015-SH-EXP</v>
      </c>
      <c r="C382" s="3">
        <v>41197</v>
      </c>
      <c r="D382" s="3">
        <f t="shared" si="71"/>
        <v>41211</v>
      </c>
      <c r="E382" s="3">
        <f t="shared" si="72"/>
        <v>41258</v>
      </c>
      <c r="F382" s="3">
        <f t="shared" si="73"/>
        <v>41213</v>
      </c>
      <c r="G382" s="61">
        <f t="shared" si="74"/>
        <v>2012</v>
      </c>
      <c r="H382" s="61">
        <f t="shared" si="75"/>
        <v>10</v>
      </c>
      <c r="I382" s="61" t="str">
        <f>VLOOKUP(H382,'Lookup Values'!$C$2:$D$13,2,FALSE)</f>
        <v>OCT</v>
      </c>
      <c r="J382" s="61">
        <f t="shared" si="76"/>
        <v>15</v>
      </c>
      <c r="K382" s="61">
        <f t="shared" si="77"/>
        <v>2</v>
      </c>
      <c r="L382" s="61" t="str">
        <f>VLOOKUP(K382,'Lookup Values'!$F$2:$G$8,2,FALSE)</f>
        <v>Monday</v>
      </c>
      <c r="M382" s="3">
        <v>41200</v>
      </c>
      <c r="N382" s="63">
        <f t="shared" si="70"/>
        <v>3</v>
      </c>
      <c r="O382" s="8">
        <v>0.38399704798057543</v>
      </c>
      <c r="P382" t="s">
        <v>21</v>
      </c>
      <c r="Q382" t="s">
        <v>41</v>
      </c>
      <c r="R382" t="str">
        <f t="shared" si="78"/>
        <v>Shopping: Clothing</v>
      </c>
      <c r="S382" t="s">
        <v>40</v>
      </c>
      <c r="T382" t="s">
        <v>29</v>
      </c>
      <c r="U382" s="1">
        <v>178</v>
      </c>
      <c r="V382" s="1" t="str">
        <f t="shared" si="79"/>
        <v>Shopping: $178.00</v>
      </c>
      <c r="W382" s="1">
        <f>IF(U382="","",ROUND(U382*'Lookup Values'!$A$2,2))</f>
        <v>15.8</v>
      </c>
      <c r="X382" s="9" t="str">
        <f t="shared" si="80"/>
        <v>Expense</v>
      </c>
      <c r="Y382" s="2" t="s">
        <v>416</v>
      </c>
      <c r="Z382" s="3">
        <f t="shared" si="81"/>
        <v>41197</v>
      </c>
      <c r="AA382" s="67" t="str">
        <f t="shared" si="82"/>
        <v>NO</v>
      </c>
      <c r="AB382" s="2" t="str">
        <f t="shared" si="83"/>
        <v>NO</v>
      </c>
      <c r="AC382" t="str">
        <f>IF(AND(AND(G382&gt;=2007,G382&lt;=2009),OR(S382&lt;&gt;"MTA",S382&lt;&gt;"Fandango"),OR(P382="Food",P382="Shopping",P382="Entertainment")),"Awesome Transaction",IF(AND(G382&lt;=2010,Q382&lt;&gt;"Alcohol"),"Late Transaction",IF(G382=2006,"Early Transaction","CRAP Transaction")))</f>
        <v>CRAP Transaction</v>
      </c>
    </row>
    <row r="383" spans="1:29" x14ac:dyDescent="0.25">
      <c r="A383" s="2">
        <v>382</v>
      </c>
      <c r="B383" s="3" t="str">
        <f>TEXT(C383,"yymmdd") &amp; "-" &amp; UPPER(LEFT(P383,2)) &amp; "-" &amp; UPPER(LEFT(S383,3))</f>
        <v>100529-FO-BAN</v>
      </c>
      <c r="C383" s="3">
        <v>40327</v>
      </c>
      <c r="D383" s="3">
        <f t="shared" si="71"/>
        <v>40340</v>
      </c>
      <c r="E383" s="3">
        <f t="shared" si="72"/>
        <v>40388</v>
      </c>
      <c r="F383" s="3">
        <f t="shared" si="73"/>
        <v>40329</v>
      </c>
      <c r="G383" s="61">
        <f t="shared" si="74"/>
        <v>2010</v>
      </c>
      <c r="H383" s="61">
        <f t="shared" si="75"/>
        <v>5</v>
      </c>
      <c r="I383" s="61" t="str">
        <f>VLOOKUP(H383,'Lookup Values'!$C$2:$D$13,2,FALSE)</f>
        <v>MAY</v>
      </c>
      <c r="J383" s="61">
        <f t="shared" si="76"/>
        <v>29</v>
      </c>
      <c r="K383" s="61">
        <f t="shared" si="77"/>
        <v>7</v>
      </c>
      <c r="L383" s="61" t="str">
        <f>VLOOKUP(K383,'Lookup Values'!$F$2:$G$8,2,FALSE)</f>
        <v>Saturday</v>
      </c>
      <c r="M383" s="3">
        <v>40331</v>
      </c>
      <c r="N383" s="63">
        <f t="shared" si="70"/>
        <v>4</v>
      </c>
      <c r="O383" s="8">
        <v>0.44345936401896857</v>
      </c>
      <c r="P383" t="s">
        <v>18</v>
      </c>
      <c r="Q383" t="s">
        <v>19</v>
      </c>
      <c r="R383" t="str">
        <f t="shared" si="78"/>
        <v>Food: Restaurants</v>
      </c>
      <c r="S383" t="s">
        <v>17</v>
      </c>
      <c r="T383" t="s">
        <v>26</v>
      </c>
      <c r="U383" s="1">
        <v>230</v>
      </c>
      <c r="V383" s="1" t="str">
        <f t="shared" si="79"/>
        <v>Food: $230.00</v>
      </c>
      <c r="W383" s="1">
        <f>IF(U383="","",ROUND(U383*'Lookup Values'!$A$2,2))</f>
        <v>20.41</v>
      </c>
      <c r="X383" s="9" t="str">
        <f t="shared" si="80"/>
        <v>Expense</v>
      </c>
      <c r="Y383" s="2" t="s">
        <v>417</v>
      </c>
      <c r="Z383" s="3">
        <f t="shared" si="81"/>
        <v>40327</v>
      </c>
      <c r="AA383" s="67" t="str">
        <f t="shared" si="82"/>
        <v>NO</v>
      </c>
      <c r="AB383" s="2" t="str">
        <f t="shared" si="83"/>
        <v>NO</v>
      </c>
      <c r="AC383" t="str">
        <f>IF(AND(AND(G383&gt;=2007,G383&lt;=2009),OR(S383&lt;&gt;"MTA",S383&lt;&gt;"Fandango"),OR(P383="Food",P383="Shopping",P383="Entertainment")),"Awesome Transaction",IF(AND(G383&lt;=2010,Q383&lt;&gt;"Alcohol"),"Late Transaction",IF(G383=2006,"Early Transaction","CRAP Transaction")))</f>
        <v>Late Transaction</v>
      </c>
    </row>
    <row r="384" spans="1:29" x14ac:dyDescent="0.25">
      <c r="A384" s="2">
        <v>383</v>
      </c>
      <c r="B384" s="3" t="str">
        <f>TEXT(C384,"yymmdd") &amp; "-" &amp; UPPER(LEFT(P384,2)) &amp; "-" &amp; UPPER(LEFT(S384,3))</f>
        <v>090913-FO-CIT</v>
      </c>
      <c r="C384" s="3">
        <v>40069</v>
      </c>
      <c r="D384" s="3">
        <f t="shared" si="71"/>
        <v>40081</v>
      </c>
      <c r="E384" s="3">
        <f t="shared" si="72"/>
        <v>40130</v>
      </c>
      <c r="F384" s="3">
        <f t="shared" si="73"/>
        <v>40086</v>
      </c>
      <c r="G384" s="61">
        <f t="shared" si="74"/>
        <v>2009</v>
      </c>
      <c r="H384" s="61">
        <f t="shared" si="75"/>
        <v>9</v>
      </c>
      <c r="I384" s="61" t="str">
        <f>VLOOKUP(H384,'Lookup Values'!$C$2:$D$13,2,FALSE)</f>
        <v>SEP</v>
      </c>
      <c r="J384" s="61">
        <f t="shared" si="76"/>
        <v>13</v>
      </c>
      <c r="K384" s="61">
        <f t="shared" si="77"/>
        <v>1</v>
      </c>
      <c r="L384" s="61" t="str">
        <f>VLOOKUP(K384,'Lookup Values'!$F$2:$G$8,2,FALSE)</f>
        <v>Sunday</v>
      </c>
      <c r="M384" s="3">
        <v>40075</v>
      </c>
      <c r="N384" s="63">
        <f t="shared" si="70"/>
        <v>6</v>
      </c>
      <c r="O384" s="8">
        <v>0.34479103480122208</v>
      </c>
      <c r="P384" t="s">
        <v>18</v>
      </c>
      <c r="Q384" t="s">
        <v>43</v>
      </c>
      <c r="R384" t="str">
        <f t="shared" si="78"/>
        <v>Food: Coffee</v>
      </c>
      <c r="S384" t="s">
        <v>42</v>
      </c>
      <c r="T384" t="s">
        <v>16</v>
      </c>
      <c r="U384" s="1">
        <v>279</v>
      </c>
      <c r="V384" s="1" t="str">
        <f t="shared" si="79"/>
        <v>Food: $279.00</v>
      </c>
      <c r="W384" s="1">
        <f>IF(U384="","",ROUND(U384*'Lookup Values'!$A$2,2))</f>
        <v>24.76</v>
      </c>
      <c r="X384" s="9" t="str">
        <f t="shared" si="80"/>
        <v>Expense</v>
      </c>
      <c r="Y384" s="2" t="s">
        <v>319</v>
      </c>
      <c r="Z384" s="3">
        <f t="shared" si="81"/>
        <v>40069</v>
      </c>
      <c r="AA384" s="67" t="str">
        <f t="shared" si="82"/>
        <v>NO</v>
      </c>
      <c r="AB384" s="2" t="str">
        <f t="shared" si="83"/>
        <v>NO</v>
      </c>
      <c r="AC384" t="str">
        <f>IF(AND(AND(G384&gt;=2007,G384&lt;=2009),OR(S384&lt;&gt;"MTA",S384&lt;&gt;"Fandango"),OR(P384="Food",P384="Shopping",P384="Entertainment")),"Awesome Transaction",IF(AND(G384&lt;=2010,Q384&lt;&gt;"Alcohol"),"Late Transaction",IF(G384=2006,"Early Transaction","CRAP Transaction")))</f>
        <v>Awesome Transaction</v>
      </c>
    </row>
    <row r="385" spans="1:29" x14ac:dyDescent="0.25">
      <c r="A385" s="2">
        <v>384</v>
      </c>
      <c r="B385" s="3" t="str">
        <f>TEXT(C385,"yymmdd") &amp; "-" &amp; UPPER(LEFT(P385,2)) &amp; "-" &amp; UPPER(LEFT(S385,3))</f>
        <v>070809-ED-ANT</v>
      </c>
      <c r="C385" s="3">
        <v>39303</v>
      </c>
      <c r="D385" s="3">
        <f t="shared" si="71"/>
        <v>39317</v>
      </c>
      <c r="E385" s="3">
        <f t="shared" si="72"/>
        <v>39364</v>
      </c>
      <c r="F385" s="3">
        <f t="shared" si="73"/>
        <v>39325</v>
      </c>
      <c r="G385" s="61">
        <f t="shared" si="74"/>
        <v>2007</v>
      </c>
      <c r="H385" s="61">
        <f t="shared" si="75"/>
        <v>8</v>
      </c>
      <c r="I385" s="61" t="str">
        <f>VLOOKUP(H385,'Lookup Values'!$C$2:$D$13,2,FALSE)</f>
        <v>AUG</v>
      </c>
      <c r="J385" s="61">
        <f t="shared" si="76"/>
        <v>9</v>
      </c>
      <c r="K385" s="61">
        <f t="shared" si="77"/>
        <v>5</v>
      </c>
      <c r="L385" s="61" t="str">
        <f>VLOOKUP(K385,'Lookup Values'!$F$2:$G$8,2,FALSE)</f>
        <v>Thursday</v>
      </c>
      <c r="M385" s="3">
        <v>39312</v>
      </c>
      <c r="N385" s="63">
        <f t="shared" si="70"/>
        <v>9</v>
      </c>
      <c r="O385" s="8">
        <v>6.8767430758752135E-2</v>
      </c>
      <c r="P385" t="s">
        <v>24</v>
      </c>
      <c r="Q385" t="s">
        <v>25</v>
      </c>
      <c r="R385" t="str">
        <f t="shared" si="78"/>
        <v>Education: Tango Lessons</v>
      </c>
      <c r="S385" t="s">
        <v>23</v>
      </c>
      <c r="T385" t="s">
        <v>16</v>
      </c>
      <c r="U385" s="1">
        <v>200</v>
      </c>
      <c r="V385" s="1" t="str">
        <f t="shared" si="79"/>
        <v>Education: $200.00</v>
      </c>
      <c r="W385" s="1">
        <f>IF(U385="","",ROUND(U385*'Lookup Values'!$A$2,2))</f>
        <v>17.75</v>
      </c>
      <c r="X385" s="9" t="str">
        <f t="shared" si="80"/>
        <v>Expense</v>
      </c>
      <c r="Y385" s="2" t="s">
        <v>241</v>
      </c>
      <c r="Z385" s="3">
        <f t="shared" si="81"/>
        <v>39303</v>
      </c>
      <c r="AA385" s="67" t="str">
        <f t="shared" si="82"/>
        <v>NO</v>
      </c>
      <c r="AB385" s="2" t="str">
        <f t="shared" si="83"/>
        <v>NO</v>
      </c>
      <c r="AC385" t="str">
        <f>IF(AND(AND(G385&gt;=2007,G385&lt;=2009),OR(S385&lt;&gt;"MTA",S385&lt;&gt;"Fandango"),OR(P385="Food",P385="Shopping",P385="Entertainment")),"Awesome Transaction",IF(AND(G385&lt;=2010,Q385&lt;&gt;"Alcohol"),"Late Transaction",IF(G385=2006,"Early Transaction","CRAP Transaction")))</f>
        <v>Late Transaction</v>
      </c>
    </row>
    <row r="386" spans="1:29" x14ac:dyDescent="0.25">
      <c r="A386" s="2">
        <v>385</v>
      </c>
      <c r="B386" s="3" t="str">
        <f>TEXT(C386,"yymmdd") &amp; "-" &amp; UPPER(LEFT(P386,2)) &amp; "-" &amp; UPPER(LEFT(S386,3))</f>
        <v>081118-IN-AUN</v>
      </c>
      <c r="C386" s="3">
        <v>39770</v>
      </c>
      <c r="D386" s="3">
        <f t="shared" si="71"/>
        <v>39784</v>
      </c>
      <c r="E386" s="3">
        <f t="shared" si="72"/>
        <v>39831</v>
      </c>
      <c r="F386" s="3">
        <f t="shared" si="73"/>
        <v>39782</v>
      </c>
      <c r="G386" s="61">
        <f t="shared" si="74"/>
        <v>2008</v>
      </c>
      <c r="H386" s="61">
        <f t="shared" si="75"/>
        <v>11</v>
      </c>
      <c r="I386" s="61" t="str">
        <f>VLOOKUP(H386,'Lookup Values'!$C$2:$D$13,2,FALSE)</f>
        <v>NOV</v>
      </c>
      <c r="J386" s="61">
        <f t="shared" si="76"/>
        <v>18</v>
      </c>
      <c r="K386" s="61">
        <f t="shared" si="77"/>
        <v>3</v>
      </c>
      <c r="L386" s="61" t="str">
        <f>VLOOKUP(K386,'Lookup Values'!$F$2:$G$8,2,FALSE)</f>
        <v>Tuesday</v>
      </c>
      <c r="M386" s="3">
        <v>39775</v>
      </c>
      <c r="N386" s="63">
        <f t="shared" ref="N386:N449" si="84">M386-C386</f>
        <v>5</v>
      </c>
      <c r="O386" s="8">
        <v>0.36756128042977543</v>
      </c>
      <c r="P386" t="s">
        <v>61</v>
      </c>
      <c r="Q386" t="s">
        <v>64</v>
      </c>
      <c r="R386" t="str">
        <f t="shared" si="78"/>
        <v>Income: Gift Received</v>
      </c>
      <c r="S386" t="s">
        <v>67</v>
      </c>
      <c r="T386" t="s">
        <v>16</v>
      </c>
      <c r="U386" s="1">
        <v>305</v>
      </c>
      <c r="V386" s="1" t="str">
        <f t="shared" si="79"/>
        <v>Income: $305.00</v>
      </c>
      <c r="W386" s="1">
        <f>IF(U386="","",ROUND(U386*'Lookup Values'!$A$2,2))</f>
        <v>27.07</v>
      </c>
      <c r="X386" s="9" t="str">
        <f t="shared" si="80"/>
        <v>Income</v>
      </c>
      <c r="Y386" s="2" t="s">
        <v>418</v>
      </c>
      <c r="Z386" s="3">
        <f t="shared" si="81"/>
        <v>39770</v>
      </c>
      <c r="AA386" s="67" t="str">
        <f t="shared" si="82"/>
        <v>NO</v>
      </c>
      <c r="AB386" s="2" t="str">
        <f t="shared" si="83"/>
        <v>NO</v>
      </c>
      <c r="AC386" t="str">
        <f>IF(AND(AND(G386&gt;=2007,G386&lt;=2009),OR(S386&lt;&gt;"MTA",S386&lt;&gt;"Fandango"),OR(P386="Food",P386="Shopping",P386="Entertainment")),"Awesome Transaction",IF(AND(G386&lt;=2010,Q386&lt;&gt;"Alcohol"),"Late Transaction",IF(G386=2006,"Early Transaction","CRAP Transaction")))</f>
        <v>Late Transaction</v>
      </c>
    </row>
    <row r="387" spans="1:29" x14ac:dyDescent="0.25">
      <c r="A387" s="2">
        <v>386</v>
      </c>
      <c r="B387" s="3" t="str">
        <f>TEXT(C387,"yymmdd") &amp; "-" &amp; UPPER(LEFT(P387,2)) &amp; "-" &amp; UPPER(LEFT(S387,3))</f>
        <v>080222-IN-EZE</v>
      </c>
      <c r="C387" s="3">
        <v>39500</v>
      </c>
      <c r="D387" s="3">
        <f t="shared" ref="D387:D450" si="85">WORKDAY(C387,10)</f>
        <v>39514</v>
      </c>
      <c r="E387" s="3">
        <f t="shared" ref="E387:E450" si="86">EDATE(C387,2)</f>
        <v>39560</v>
      </c>
      <c r="F387" s="3">
        <f t="shared" ref="F387:F450" si="87">EOMONTH(C387,0)</f>
        <v>39507</v>
      </c>
      <c r="G387" s="61">
        <f t="shared" ref="G387:G450" si="88">YEAR(C387)</f>
        <v>2008</v>
      </c>
      <c r="H387" s="61">
        <f t="shared" ref="H387:H450" si="89">MONTH(C387)</f>
        <v>2</v>
      </c>
      <c r="I387" s="61" t="str">
        <f>VLOOKUP(H387,'Lookup Values'!$C$2:$D$13,2,FALSE)</f>
        <v>FEB</v>
      </c>
      <c r="J387" s="61">
        <f t="shared" ref="J387:J450" si="90">DAY(C387)</f>
        <v>22</v>
      </c>
      <c r="K387" s="61">
        <f t="shared" ref="K387:K450" si="91">WEEKDAY(C387)</f>
        <v>6</v>
      </c>
      <c r="L387" s="61" t="str">
        <f>VLOOKUP(K387,'Lookup Values'!$F$2:$G$8,2,FALSE)</f>
        <v>Friday</v>
      </c>
      <c r="M387" s="3">
        <v>39502</v>
      </c>
      <c r="N387" s="63">
        <f t="shared" si="84"/>
        <v>2</v>
      </c>
      <c r="O387" s="8">
        <v>0.87700492649232342</v>
      </c>
      <c r="P387" t="s">
        <v>61</v>
      </c>
      <c r="Q387" t="s">
        <v>62</v>
      </c>
      <c r="R387" t="str">
        <f t="shared" ref="R387:R450" si="92">P387 &amp; ": " &amp; Q387</f>
        <v>Income: Salary</v>
      </c>
      <c r="S387" t="s">
        <v>65</v>
      </c>
      <c r="T387" t="s">
        <v>29</v>
      </c>
      <c r="U387" s="1">
        <v>260</v>
      </c>
      <c r="V387" s="1" t="str">
        <f t="shared" ref="V387:V450" si="93">P387 &amp; ": " &amp; TEXT(U387,"$#,###.00")</f>
        <v>Income: $260.00</v>
      </c>
      <c r="W387" s="1">
        <f>IF(U387="","",ROUND(U387*'Lookup Values'!$A$2,2))</f>
        <v>23.08</v>
      </c>
      <c r="X387" s="9" t="str">
        <f t="shared" ref="X387:X450" si="94">IF(P387="Income","Income","Expense")</f>
        <v>Income</v>
      </c>
      <c r="Y387" s="2" t="s">
        <v>419</v>
      </c>
      <c r="Z387" s="3">
        <f t="shared" ref="Z387:Z450" si="95">VALUE(SUBSTITUTE(Y387,".","/"))</f>
        <v>39500</v>
      </c>
      <c r="AA387" s="67" t="str">
        <f t="shared" ref="AA387:AA450" si="96">IF(OR(P387="Transportation",Q387="Professional Development",Q387="Electronics"),"YES","NO")</f>
        <v>NO</v>
      </c>
      <c r="AB387" s="2" t="str">
        <f t="shared" ref="AB387:AB450" si="97">IF(AND(AA387="YES",U387&gt;=400),"YES","NO")</f>
        <v>NO</v>
      </c>
      <c r="AC387" t="str">
        <f>IF(AND(AND(G387&gt;=2007,G387&lt;=2009),OR(S387&lt;&gt;"MTA",S387&lt;&gt;"Fandango"),OR(P387="Food",P387="Shopping",P387="Entertainment")),"Awesome Transaction",IF(AND(G387&lt;=2010,Q387&lt;&gt;"Alcohol"),"Late Transaction",IF(G387=2006,"Early Transaction","CRAP Transaction")))</f>
        <v>Late Transaction</v>
      </c>
    </row>
    <row r="388" spans="1:29" x14ac:dyDescent="0.25">
      <c r="A388" s="2">
        <v>387</v>
      </c>
      <c r="B388" s="3" t="str">
        <f>TEXT(C388,"yymmdd") &amp; "-" &amp; UPPER(LEFT(P388,2)) &amp; "-" &amp; UPPER(LEFT(S388,3))</f>
        <v>100109-SH-EXP</v>
      </c>
      <c r="C388" s="3">
        <v>40187</v>
      </c>
      <c r="D388" s="3">
        <f t="shared" si="85"/>
        <v>40200</v>
      </c>
      <c r="E388" s="3">
        <f t="shared" si="86"/>
        <v>40246</v>
      </c>
      <c r="F388" s="3">
        <f t="shared" si="87"/>
        <v>40209</v>
      </c>
      <c r="G388" s="61">
        <f t="shared" si="88"/>
        <v>2010</v>
      </c>
      <c r="H388" s="61">
        <f t="shared" si="89"/>
        <v>1</v>
      </c>
      <c r="I388" s="61" t="str">
        <f>VLOOKUP(H388,'Lookup Values'!$C$2:$D$13,2,FALSE)</f>
        <v>JAN</v>
      </c>
      <c r="J388" s="61">
        <f t="shared" si="90"/>
        <v>9</v>
      </c>
      <c r="K388" s="61">
        <f t="shared" si="91"/>
        <v>7</v>
      </c>
      <c r="L388" s="61" t="str">
        <f>VLOOKUP(K388,'Lookup Values'!$F$2:$G$8,2,FALSE)</f>
        <v>Saturday</v>
      </c>
      <c r="M388" s="3">
        <v>40194</v>
      </c>
      <c r="N388" s="63">
        <f t="shared" si="84"/>
        <v>7</v>
      </c>
      <c r="O388" s="8">
        <v>0.39457964861065753</v>
      </c>
      <c r="P388" t="s">
        <v>21</v>
      </c>
      <c r="Q388" t="s">
        <v>41</v>
      </c>
      <c r="R388" t="str">
        <f t="shared" si="92"/>
        <v>Shopping: Clothing</v>
      </c>
      <c r="S388" t="s">
        <v>40</v>
      </c>
      <c r="T388" t="s">
        <v>26</v>
      </c>
      <c r="U388" s="1">
        <v>153</v>
      </c>
      <c r="V388" s="1" t="str">
        <f t="shared" si="93"/>
        <v>Shopping: $153.00</v>
      </c>
      <c r="W388" s="1">
        <f>IF(U388="","",ROUND(U388*'Lookup Values'!$A$2,2))</f>
        <v>13.58</v>
      </c>
      <c r="X388" s="9" t="str">
        <f t="shared" si="94"/>
        <v>Expense</v>
      </c>
      <c r="Y388" s="2" t="s">
        <v>420</v>
      </c>
      <c r="Z388" s="3">
        <f t="shared" si="95"/>
        <v>40187</v>
      </c>
      <c r="AA388" s="67" t="str">
        <f t="shared" si="96"/>
        <v>NO</v>
      </c>
      <c r="AB388" s="2" t="str">
        <f t="shared" si="97"/>
        <v>NO</v>
      </c>
      <c r="AC388" t="str">
        <f>IF(AND(AND(G388&gt;=2007,G388&lt;=2009),OR(S388&lt;&gt;"MTA",S388&lt;&gt;"Fandango"),OR(P388="Food",P388="Shopping",P388="Entertainment")),"Awesome Transaction",IF(AND(G388&lt;=2010,Q388&lt;&gt;"Alcohol"),"Late Transaction",IF(G388=2006,"Early Transaction","CRAP Transaction")))</f>
        <v>Late Transaction</v>
      </c>
    </row>
    <row r="389" spans="1:29" x14ac:dyDescent="0.25">
      <c r="A389" s="2">
        <v>388</v>
      </c>
      <c r="B389" s="3" t="str">
        <f>TEXT(C389,"yymmdd") &amp; "-" &amp; UPPER(LEFT(P389,2)) &amp; "-" &amp; UPPER(LEFT(S389,3))</f>
        <v>091019-HO-BED</v>
      </c>
      <c r="C389" s="3">
        <v>40105</v>
      </c>
      <c r="D389" s="3">
        <f t="shared" si="85"/>
        <v>40119</v>
      </c>
      <c r="E389" s="3">
        <f t="shared" si="86"/>
        <v>40166</v>
      </c>
      <c r="F389" s="3">
        <f t="shared" si="87"/>
        <v>40117</v>
      </c>
      <c r="G389" s="61">
        <f t="shared" si="88"/>
        <v>2009</v>
      </c>
      <c r="H389" s="61">
        <f t="shared" si="89"/>
        <v>10</v>
      </c>
      <c r="I389" s="61" t="str">
        <f>VLOOKUP(H389,'Lookup Values'!$C$2:$D$13,2,FALSE)</f>
        <v>OCT</v>
      </c>
      <c r="J389" s="61">
        <f t="shared" si="90"/>
        <v>19</v>
      </c>
      <c r="K389" s="61">
        <f t="shared" si="91"/>
        <v>2</v>
      </c>
      <c r="L389" s="61" t="str">
        <f>VLOOKUP(K389,'Lookup Values'!$F$2:$G$8,2,FALSE)</f>
        <v>Monday</v>
      </c>
      <c r="M389" s="3">
        <v>40106</v>
      </c>
      <c r="N389" s="63">
        <f t="shared" si="84"/>
        <v>1</v>
      </c>
      <c r="O389" s="8">
        <v>0.5675839681009992</v>
      </c>
      <c r="P389" t="s">
        <v>38</v>
      </c>
      <c r="Q389" t="s">
        <v>39</v>
      </c>
      <c r="R389" t="str">
        <f t="shared" si="92"/>
        <v>Home: Cleaning Supplies</v>
      </c>
      <c r="S389" t="s">
        <v>37</v>
      </c>
      <c r="T389" t="s">
        <v>29</v>
      </c>
      <c r="U389" s="1">
        <v>225</v>
      </c>
      <c r="V389" s="1" t="str">
        <f t="shared" si="93"/>
        <v>Home: $225.00</v>
      </c>
      <c r="W389" s="1">
        <f>IF(U389="","",ROUND(U389*'Lookup Values'!$A$2,2))</f>
        <v>19.97</v>
      </c>
      <c r="X389" s="9" t="str">
        <f t="shared" si="94"/>
        <v>Expense</v>
      </c>
      <c r="Y389" s="2" t="s">
        <v>421</v>
      </c>
      <c r="Z389" s="3">
        <f t="shared" si="95"/>
        <v>40105</v>
      </c>
      <c r="AA389" s="67" t="str">
        <f t="shared" si="96"/>
        <v>NO</v>
      </c>
      <c r="AB389" s="2" t="str">
        <f t="shared" si="97"/>
        <v>NO</v>
      </c>
      <c r="AC389" t="str">
        <f>IF(AND(AND(G389&gt;=2007,G389&lt;=2009),OR(S389&lt;&gt;"MTA",S389&lt;&gt;"Fandango"),OR(P389="Food",P389="Shopping",P389="Entertainment")),"Awesome Transaction",IF(AND(G389&lt;=2010,Q389&lt;&gt;"Alcohol"),"Late Transaction",IF(G389=2006,"Early Transaction","CRAP Transaction")))</f>
        <v>Late Transaction</v>
      </c>
    </row>
    <row r="390" spans="1:29" x14ac:dyDescent="0.25">
      <c r="A390" s="2">
        <v>389</v>
      </c>
      <c r="B390" s="3" t="str">
        <f>TEXT(C390,"yymmdd") &amp; "-" &amp; UPPER(LEFT(P390,2)) &amp; "-" &amp; UPPER(LEFT(S390,3))</f>
        <v>080114-FO-TRA</v>
      </c>
      <c r="C390" s="3">
        <v>39461</v>
      </c>
      <c r="D390" s="3">
        <f t="shared" si="85"/>
        <v>39475</v>
      </c>
      <c r="E390" s="3">
        <f t="shared" si="86"/>
        <v>39521</v>
      </c>
      <c r="F390" s="3">
        <f t="shared" si="87"/>
        <v>39478</v>
      </c>
      <c r="G390" s="61">
        <f t="shared" si="88"/>
        <v>2008</v>
      </c>
      <c r="H390" s="61">
        <f t="shared" si="89"/>
        <v>1</v>
      </c>
      <c r="I390" s="61" t="str">
        <f>VLOOKUP(H390,'Lookup Values'!$C$2:$D$13,2,FALSE)</f>
        <v>JAN</v>
      </c>
      <c r="J390" s="61">
        <f t="shared" si="90"/>
        <v>14</v>
      </c>
      <c r="K390" s="61">
        <f t="shared" si="91"/>
        <v>2</v>
      </c>
      <c r="L390" s="61" t="str">
        <f>VLOOKUP(K390,'Lookup Values'!$F$2:$G$8,2,FALSE)</f>
        <v>Monday</v>
      </c>
      <c r="M390" s="3">
        <v>39470</v>
      </c>
      <c r="N390" s="63">
        <f t="shared" si="84"/>
        <v>9</v>
      </c>
      <c r="O390" s="8">
        <v>0.50344319693003681</v>
      </c>
      <c r="P390" t="s">
        <v>18</v>
      </c>
      <c r="Q390" t="s">
        <v>31</v>
      </c>
      <c r="R390" t="str">
        <f t="shared" si="92"/>
        <v>Food: Groceries</v>
      </c>
      <c r="S390" t="s">
        <v>30</v>
      </c>
      <c r="T390" t="s">
        <v>16</v>
      </c>
      <c r="U390" s="1">
        <v>461</v>
      </c>
      <c r="V390" s="1" t="str">
        <f t="shared" si="93"/>
        <v>Food: $461.00</v>
      </c>
      <c r="W390" s="1">
        <f>IF(U390="","",ROUND(U390*'Lookup Values'!$A$2,2))</f>
        <v>40.909999999999997</v>
      </c>
      <c r="X390" s="9" t="str">
        <f t="shared" si="94"/>
        <v>Expense</v>
      </c>
      <c r="Y390" s="2" t="s">
        <v>422</v>
      </c>
      <c r="Z390" s="3">
        <f t="shared" si="95"/>
        <v>39461</v>
      </c>
      <c r="AA390" s="67" t="str">
        <f t="shared" si="96"/>
        <v>NO</v>
      </c>
      <c r="AB390" s="2" t="str">
        <f t="shared" si="97"/>
        <v>NO</v>
      </c>
      <c r="AC390" t="str">
        <f>IF(AND(AND(G390&gt;=2007,G390&lt;=2009),OR(S390&lt;&gt;"MTA",S390&lt;&gt;"Fandango"),OR(P390="Food",P390="Shopping",P390="Entertainment")),"Awesome Transaction",IF(AND(G390&lt;=2010,Q390&lt;&gt;"Alcohol"),"Late Transaction",IF(G390=2006,"Early Transaction","CRAP Transaction")))</f>
        <v>Awesome Transaction</v>
      </c>
    </row>
    <row r="391" spans="1:29" x14ac:dyDescent="0.25">
      <c r="A391" s="2">
        <v>390</v>
      </c>
      <c r="B391" s="3" t="str">
        <f>TEXT(C391,"yymmdd") &amp; "-" &amp; UPPER(LEFT(P391,2)) &amp; "-" &amp; UPPER(LEFT(S391,3))</f>
        <v>080108-HO-BED</v>
      </c>
      <c r="C391" s="3">
        <v>39455</v>
      </c>
      <c r="D391" s="3">
        <f t="shared" si="85"/>
        <v>39469</v>
      </c>
      <c r="E391" s="3">
        <f t="shared" si="86"/>
        <v>39515</v>
      </c>
      <c r="F391" s="3">
        <f t="shared" si="87"/>
        <v>39478</v>
      </c>
      <c r="G391" s="61">
        <f t="shared" si="88"/>
        <v>2008</v>
      </c>
      <c r="H391" s="61">
        <f t="shared" si="89"/>
        <v>1</v>
      </c>
      <c r="I391" s="61" t="str">
        <f>VLOOKUP(H391,'Lookup Values'!$C$2:$D$13,2,FALSE)</f>
        <v>JAN</v>
      </c>
      <c r="J391" s="61">
        <f t="shared" si="90"/>
        <v>8</v>
      </c>
      <c r="K391" s="61">
        <f t="shared" si="91"/>
        <v>3</v>
      </c>
      <c r="L391" s="61" t="str">
        <f>VLOOKUP(K391,'Lookup Values'!$F$2:$G$8,2,FALSE)</f>
        <v>Tuesday</v>
      </c>
      <c r="M391" s="3">
        <v>39460</v>
      </c>
      <c r="N391" s="63">
        <f t="shared" si="84"/>
        <v>5</v>
      </c>
      <c r="O391" s="8">
        <v>0.7263967540512124</v>
      </c>
      <c r="P391" t="s">
        <v>38</v>
      </c>
      <c r="Q391" t="s">
        <v>39</v>
      </c>
      <c r="R391" t="str">
        <f t="shared" si="92"/>
        <v>Home: Cleaning Supplies</v>
      </c>
      <c r="S391" t="s">
        <v>37</v>
      </c>
      <c r="T391" t="s">
        <v>16</v>
      </c>
      <c r="U391" s="1">
        <v>355</v>
      </c>
      <c r="V391" s="1" t="str">
        <f t="shared" si="93"/>
        <v>Home: $355.00</v>
      </c>
      <c r="W391" s="1">
        <f>IF(U391="","",ROUND(U391*'Lookup Values'!$A$2,2))</f>
        <v>31.51</v>
      </c>
      <c r="X391" s="9" t="str">
        <f t="shared" si="94"/>
        <v>Expense</v>
      </c>
      <c r="Y391" s="2" t="s">
        <v>423</v>
      </c>
      <c r="Z391" s="3">
        <f t="shared" si="95"/>
        <v>39455</v>
      </c>
      <c r="AA391" s="67" t="str">
        <f t="shared" si="96"/>
        <v>NO</v>
      </c>
      <c r="AB391" s="2" t="str">
        <f t="shared" si="97"/>
        <v>NO</v>
      </c>
      <c r="AC391" t="str">
        <f>IF(AND(AND(G391&gt;=2007,G391&lt;=2009),OR(S391&lt;&gt;"MTA",S391&lt;&gt;"Fandango"),OR(P391="Food",P391="Shopping",P391="Entertainment")),"Awesome Transaction",IF(AND(G391&lt;=2010,Q391&lt;&gt;"Alcohol"),"Late Transaction",IF(G391=2006,"Early Transaction","CRAP Transaction")))</f>
        <v>Late Transaction</v>
      </c>
    </row>
    <row r="392" spans="1:29" x14ac:dyDescent="0.25">
      <c r="A392" s="2">
        <v>391</v>
      </c>
      <c r="B392" s="3" t="str">
        <f>TEXT(C392,"yymmdd") &amp; "-" &amp; UPPER(LEFT(P392,2)) &amp; "-" &amp; UPPER(LEFT(S392,3))</f>
        <v>080119-SH-AMA</v>
      </c>
      <c r="C392" s="3">
        <v>39466</v>
      </c>
      <c r="D392" s="3">
        <f t="shared" si="85"/>
        <v>39479</v>
      </c>
      <c r="E392" s="3">
        <f t="shared" si="86"/>
        <v>39526</v>
      </c>
      <c r="F392" s="3">
        <f t="shared" si="87"/>
        <v>39478</v>
      </c>
      <c r="G392" s="61">
        <f t="shared" si="88"/>
        <v>2008</v>
      </c>
      <c r="H392" s="61">
        <f t="shared" si="89"/>
        <v>1</v>
      </c>
      <c r="I392" s="61" t="str">
        <f>VLOOKUP(H392,'Lookup Values'!$C$2:$D$13,2,FALSE)</f>
        <v>JAN</v>
      </c>
      <c r="J392" s="61">
        <f t="shared" si="90"/>
        <v>19</v>
      </c>
      <c r="K392" s="61">
        <f t="shared" si="91"/>
        <v>7</v>
      </c>
      <c r="L392" s="61" t="str">
        <f>VLOOKUP(K392,'Lookup Values'!$F$2:$G$8,2,FALSE)</f>
        <v>Saturday</v>
      </c>
      <c r="M392" s="3">
        <v>39467</v>
      </c>
      <c r="N392" s="63">
        <f t="shared" si="84"/>
        <v>1</v>
      </c>
      <c r="O392" s="8">
        <v>0.62196295907265842</v>
      </c>
      <c r="P392" t="s">
        <v>21</v>
      </c>
      <c r="Q392" t="s">
        <v>22</v>
      </c>
      <c r="R392" t="str">
        <f t="shared" si="92"/>
        <v>Shopping: Electronics</v>
      </c>
      <c r="S392" t="s">
        <v>20</v>
      </c>
      <c r="T392" t="s">
        <v>16</v>
      </c>
      <c r="U392" s="1">
        <v>310</v>
      </c>
      <c r="V392" s="1" t="str">
        <f t="shared" si="93"/>
        <v>Shopping: $310.00</v>
      </c>
      <c r="W392" s="1">
        <f>IF(U392="","",ROUND(U392*'Lookup Values'!$A$2,2))</f>
        <v>27.51</v>
      </c>
      <c r="X392" s="9" t="str">
        <f t="shared" si="94"/>
        <v>Expense</v>
      </c>
      <c r="Y392" s="2" t="s">
        <v>424</v>
      </c>
      <c r="Z392" s="3">
        <f t="shared" si="95"/>
        <v>39466</v>
      </c>
      <c r="AA392" s="67" t="str">
        <f t="shared" si="96"/>
        <v>YES</v>
      </c>
      <c r="AB392" s="2" t="str">
        <f t="shared" si="97"/>
        <v>NO</v>
      </c>
      <c r="AC392" t="str">
        <f>IF(AND(AND(G392&gt;=2007,G392&lt;=2009),OR(S392&lt;&gt;"MTA",S392&lt;&gt;"Fandango"),OR(P392="Food",P392="Shopping",P392="Entertainment")),"Awesome Transaction",IF(AND(G392&lt;=2010,Q392&lt;&gt;"Alcohol"),"Late Transaction",IF(G392=2006,"Early Transaction","CRAP Transaction")))</f>
        <v>Awesome Transaction</v>
      </c>
    </row>
    <row r="393" spans="1:29" x14ac:dyDescent="0.25">
      <c r="A393" s="2">
        <v>392</v>
      </c>
      <c r="B393" s="3" t="str">
        <f>TEXT(C393,"yymmdd") &amp; "-" &amp; UPPER(LEFT(P393,2)) &amp; "-" &amp; UPPER(LEFT(S393,3))</f>
        <v>100729-EN-FAN</v>
      </c>
      <c r="C393" s="3">
        <v>40388</v>
      </c>
      <c r="D393" s="3">
        <f t="shared" si="85"/>
        <v>40402</v>
      </c>
      <c r="E393" s="3">
        <f t="shared" si="86"/>
        <v>40450</v>
      </c>
      <c r="F393" s="3">
        <f t="shared" si="87"/>
        <v>40390</v>
      </c>
      <c r="G393" s="61">
        <f t="shared" si="88"/>
        <v>2010</v>
      </c>
      <c r="H393" s="61">
        <f t="shared" si="89"/>
        <v>7</v>
      </c>
      <c r="I393" s="61" t="str">
        <f>VLOOKUP(H393,'Lookup Values'!$C$2:$D$13,2,FALSE)</f>
        <v>JUL</v>
      </c>
      <c r="J393" s="61">
        <f t="shared" si="90"/>
        <v>29</v>
      </c>
      <c r="K393" s="61">
        <f t="shared" si="91"/>
        <v>5</v>
      </c>
      <c r="L393" s="61" t="str">
        <f>VLOOKUP(K393,'Lookup Values'!$F$2:$G$8,2,FALSE)</f>
        <v>Thursday</v>
      </c>
      <c r="M393" s="3">
        <v>40389</v>
      </c>
      <c r="N393" s="63">
        <f t="shared" si="84"/>
        <v>1</v>
      </c>
      <c r="O393" s="8">
        <v>0.62410785298618976</v>
      </c>
      <c r="P393" t="s">
        <v>14</v>
      </c>
      <c r="Q393" t="s">
        <v>28</v>
      </c>
      <c r="R393" t="str">
        <f t="shared" si="92"/>
        <v>Entertainment: Movies</v>
      </c>
      <c r="S393" t="s">
        <v>27</v>
      </c>
      <c r="T393" t="s">
        <v>29</v>
      </c>
      <c r="U393" s="1">
        <v>126</v>
      </c>
      <c r="V393" s="1" t="str">
        <f t="shared" si="93"/>
        <v>Entertainment: $126.00</v>
      </c>
      <c r="W393" s="1">
        <f>IF(U393="","",ROUND(U393*'Lookup Values'!$A$2,2))</f>
        <v>11.18</v>
      </c>
      <c r="X393" s="9" t="str">
        <f t="shared" si="94"/>
        <v>Expense</v>
      </c>
      <c r="Y393" s="2" t="s">
        <v>425</v>
      </c>
      <c r="Z393" s="3">
        <f t="shared" si="95"/>
        <v>40388</v>
      </c>
      <c r="AA393" s="67" t="str">
        <f t="shared" si="96"/>
        <v>NO</v>
      </c>
      <c r="AB393" s="2" t="str">
        <f t="shared" si="97"/>
        <v>NO</v>
      </c>
      <c r="AC393" t="str">
        <f>IF(AND(AND(G393&gt;=2007,G393&lt;=2009),OR(S393&lt;&gt;"MTA",S393&lt;&gt;"Fandango"),OR(P393="Food",P393="Shopping",P393="Entertainment")),"Awesome Transaction",IF(AND(G393&lt;=2010,Q393&lt;&gt;"Alcohol"),"Late Transaction",IF(G393=2006,"Early Transaction","CRAP Transaction")))</f>
        <v>Late Transaction</v>
      </c>
    </row>
    <row r="394" spans="1:29" x14ac:dyDescent="0.25">
      <c r="A394" s="2">
        <v>393</v>
      </c>
      <c r="B394" s="3" t="str">
        <f>TEXT(C394,"yymmdd") &amp; "-" &amp; UPPER(LEFT(P394,2)) &amp; "-" &amp; UPPER(LEFT(S394,3))</f>
        <v>101124-HO-BED</v>
      </c>
      <c r="C394" s="3">
        <v>40506</v>
      </c>
      <c r="D394" s="3">
        <f t="shared" si="85"/>
        <v>40520</v>
      </c>
      <c r="E394" s="3">
        <f t="shared" si="86"/>
        <v>40567</v>
      </c>
      <c r="F394" s="3">
        <f t="shared" si="87"/>
        <v>40512</v>
      </c>
      <c r="G394" s="61">
        <f t="shared" si="88"/>
        <v>2010</v>
      </c>
      <c r="H394" s="61">
        <f t="shared" si="89"/>
        <v>11</v>
      </c>
      <c r="I394" s="61" t="str">
        <f>VLOOKUP(H394,'Lookup Values'!$C$2:$D$13,2,FALSE)</f>
        <v>NOV</v>
      </c>
      <c r="J394" s="61">
        <f t="shared" si="90"/>
        <v>24</v>
      </c>
      <c r="K394" s="61">
        <f t="shared" si="91"/>
        <v>4</v>
      </c>
      <c r="L394" s="61" t="str">
        <f>VLOOKUP(K394,'Lookup Values'!$F$2:$G$8,2,FALSE)</f>
        <v>Wednesday</v>
      </c>
      <c r="M394" s="3">
        <v>40515</v>
      </c>
      <c r="N394" s="63">
        <f t="shared" si="84"/>
        <v>9</v>
      </c>
      <c r="O394" s="8">
        <v>0.22957119767432688</v>
      </c>
      <c r="P394" t="s">
        <v>38</v>
      </c>
      <c r="Q394" t="s">
        <v>39</v>
      </c>
      <c r="R394" t="str">
        <f t="shared" si="92"/>
        <v>Home: Cleaning Supplies</v>
      </c>
      <c r="S394" t="s">
        <v>37</v>
      </c>
      <c r="T394" t="s">
        <v>16</v>
      </c>
      <c r="U394" s="1">
        <v>278</v>
      </c>
      <c r="V394" s="1" t="str">
        <f t="shared" si="93"/>
        <v>Home: $278.00</v>
      </c>
      <c r="W394" s="1">
        <f>IF(U394="","",ROUND(U394*'Lookup Values'!$A$2,2))</f>
        <v>24.67</v>
      </c>
      <c r="X394" s="9" t="str">
        <f t="shared" si="94"/>
        <v>Expense</v>
      </c>
      <c r="Y394" s="2" t="s">
        <v>426</v>
      </c>
      <c r="Z394" s="3">
        <f t="shared" si="95"/>
        <v>40506</v>
      </c>
      <c r="AA394" s="67" t="str">
        <f t="shared" si="96"/>
        <v>NO</v>
      </c>
      <c r="AB394" s="2" t="str">
        <f t="shared" si="97"/>
        <v>NO</v>
      </c>
      <c r="AC394" t="str">
        <f>IF(AND(AND(G394&gt;=2007,G394&lt;=2009),OR(S394&lt;&gt;"MTA",S394&lt;&gt;"Fandango"),OR(P394="Food",P394="Shopping",P394="Entertainment")),"Awesome Transaction",IF(AND(G394&lt;=2010,Q394&lt;&gt;"Alcohol"),"Late Transaction",IF(G394=2006,"Early Transaction","CRAP Transaction")))</f>
        <v>Late Transaction</v>
      </c>
    </row>
    <row r="395" spans="1:29" x14ac:dyDescent="0.25">
      <c r="A395" s="2">
        <v>394</v>
      </c>
      <c r="B395" s="3" t="str">
        <f>TEXT(C395,"yymmdd") &amp; "-" &amp; UPPER(LEFT(P395,2)) &amp; "-" &amp; UPPER(LEFT(S395,3))</f>
        <v>080818-HO-BED</v>
      </c>
      <c r="C395" s="3">
        <v>39678</v>
      </c>
      <c r="D395" s="3">
        <f t="shared" si="85"/>
        <v>39692</v>
      </c>
      <c r="E395" s="3">
        <f t="shared" si="86"/>
        <v>39739</v>
      </c>
      <c r="F395" s="3">
        <f t="shared" si="87"/>
        <v>39691</v>
      </c>
      <c r="G395" s="61">
        <f t="shared" si="88"/>
        <v>2008</v>
      </c>
      <c r="H395" s="61">
        <f t="shared" si="89"/>
        <v>8</v>
      </c>
      <c r="I395" s="61" t="str">
        <f>VLOOKUP(H395,'Lookup Values'!$C$2:$D$13,2,FALSE)</f>
        <v>AUG</v>
      </c>
      <c r="J395" s="61">
        <f t="shared" si="90"/>
        <v>18</v>
      </c>
      <c r="K395" s="61">
        <f t="shared" si="91"/>
        <v>2</v>
      </c>
      <c r="L395" s="61" t="str">
        <f>VLOOKUP(K395,'Lookup Values'!$F$2:$G$8,2,FALSE)</f>
        <v>Monday</v>
      </c>
      <c r="M395" s="3">
        <v>39681</v>
      </c>
      <c r="N395" s="63">
        <f t="shared" si="84"/>
        <v>3</v>
      </c>
      <c r="O395" s="8">
        <v>0.26339638701854229</v>
      </c>
      <c r="P395" t="s">
        <v>38</v>
      </c>
      <c r="Q395" t="s">
        <v>39</v>
      </c>
      <c r="R395" t="str">
        <f t="shared" si="92"/>
        <v>Home: Cleaning Supplies</v>
      </c>
      <c r="S395" t="s">
        <v>37</v>
      </c>
      <c r="T395" t="s">
        <v>26</v>
      </c>
      <c r="U395" s="1">
        <v>328</v>
      </c>
      <c r="V395" s="1" t="str">
        <f t="shared" si="93"/>
        <v>Home: $328.00</v>
      </c>
      <c r="W395" s="1">
        <f>IF(U395="","",ROUND(U395*'Lookup Values'!$A$2,2))</f>
        <v>29.11</v>
      </c>
      <c r="X395" s="9" t="str">
        <f t="shared" si="94"/>
        <v>Expense</v>
      </c>
      <c r="Y395" s="2" t="s">
        <v>427</v>
      </c>
      <c r="Z395" s="3">
        <f t="shared" si="95"/>
        <v>39678</v>
      </c>
      <c r="AA395" s="67" t="str">
        <f t="shared" si="96"/>
        <v>NO</v>
      </c>
      <c r="AB395" s="2" t="str">
        <f t="shared" si="97"/>
        <v>NO</v>
      </c>
      <c r="AC395" t="str">
        <f>IF(AND(AND(G395&gt;=2007,G395&lt;=2009),OR(S395&lt;&gt;"MTA",S395&lt;&gt;"Fandango"),OR(P395="Food",P395="Shopping",P395="Entertainment")),"Awesome Transaction",IF(AND(G395&lt;=2010,Q395&lt;&gt;"Alcohol"),"Late Transaction",IF(G395=2006,"Early Transaction","CRAP Transaction")))</f>
        <v>Late Transaction</v>
      </c>
    </row>
    <row r="396" spans="1:29" x14ac:dyDescent="0.25">
      <c r="A396" s="2">
        <v>395</v>
      </c>
      <c r="B396" s="3" t="str">
        <f>TEXT(C396,"yymmdd") &amp; "-" &amp; UPPER(LEFT(P396,2)) &amp; "-" &amp; UPPER(LEFT(S396,3))</f>
        <v>100820-FO-TRA</v>
      </c>
      <c r="C396" s="3">
        <v>40410</v>
      </c>
      <c r="D396" s="3">
        <f t="shared" si="85"/>
        <v>40424</v>
      </c>
      <c r="E396" s="3">
        <f t="shared" si="86"/>
        <v>40471</v>
      </c>
      <c r="F396" s="3">
        <f t="shared" si="87"/>
        <v>40421</v>
      </c>
      <c r="G396" s="61">
        <f t="shared" si="88"/>
        <v>2010</v>
      </c>
      <c r="H396" s="61">
        <f t="shared" si="89"/>
        <v>8</v>
      </c>
      <c r="I396" s="61" t="str">
        <f>VLOOKUP(H396,'Lookup Values'!$C$2:$D$13,2,FALSE)</f>
        <v>AUG</v>
      </c>
      <c r="J396" s="61">
        <f t="shared" si="90"/>
        <v>20</v>
      </c>
      <c r="K396" s="61">
        <f t="shared" si="91"/>
        <v>6</v>
      </c>
      <c r="L396" s="61" t="str">
        <f>VLOOKUP(K396,'Lookup Values'!$F$2:$G$8,2,FALSE)</f>
        <v>Friday</v>
      </c>
      <c r="M396" s="3">
        <v>40417</v>
      </c>
      <c r="N396" s="63">
        <f t="shared" si="84"/>
        <v>7</v>
      </c>
      <c r="O396" s="8">
        <v>0.7863638141401339</v>
      </c>
      <c r="P396" t="s">
        <v>18</v>
      </c>
      <c r="Q396" t="s">
        <v>31</v>
      </c>
      <c r="R396" t="str">
        <f t="shared" si="92"/>
        <v>Food: Groceries</v>
      </c>
      <c r="S396" t="s">
        <v>30</v>
      </c>
      <c r="T396" t="s">
        <v>16</v>
      </c>
      <c r="U396" s="1">
        <v>338</v>
      </c>
      <c r="V396" s="1" t="str">
        <f t="shared" si="93"/>
        <v>Food: $338.00</v>
      </c>
      <c r="W396" s="1">
        <f>IF(U396="","",ROUND(U396*'Lookup Values'!$A$2,2))</f>
        <v>30</v>
      </c>
      <c r="X396" s="9" t="str">
        <f t="shared" si="94"/>
        <v>Expense</v>
      </c>
      <c r="Y396" s="2" t="s">
        <v>360</v>
      </c>
      <c r="Z396" s="3">
        <f t="shared" si="95"/>
        <v>40410</v>
      </c>
      <c r="AA396" s="67" t="str">
        <f t="shared" si="96"/>
        <v>NO</v>
      </c>
      <c r="AB396" s="2" t="str">
        <f t="shared" si="97"/>
        <v>NO</v>
      </c>
      <c r="AC396" t="str">
        <f>IF(AND(AND(G396&gt;=2007,G396&lt;=2009),OR(S396&lt;&gt;"MTA",S396&lt;&gt;"Fandango"),OR(P396="Food",P396="Shopping",P396="Entertainment")),"Awesome Transaction",IF(AND(G396&lt;=2010,Q396&lt;&gt;"Alcohol"),"Late Transaction",IF(G396=2006,"Early Transaction","CRAP Transaction")))</f>
        <v>Late Transaction</v>
      </c>
    </row>
    <row r="397" spans="1:29" x14ac:dyDescent="0.25">
      <c r="A397" s="2">
        <v>396</v>
      </c>
      <c r="B397" s="3" t="str">
        <f>TEXT(C397,"yymmdd") &amp; "-" &amp; UPPER(LEFT(P397,2)) &amp; "-" &amp; UPPER(LEFT(S397,3))</f>
        <v>080711-HE-FRE</v>
      </c>
      <c r="C397" s="3">
        <v>39640</v>
      </c>
      <c r="D397" s="3">
        <f t="shared" si="85"/>
        <v>39654</v>
      </c>
      <c r="E397" s="3">
        <f t="shared" si="86"/>
        <v>39702</v>
      </c>
      <c r="F397" s="3">
        <f t="shared" si="87"/>
        <v>39660</v>
      </c>
      <c r="G397" s="61">
        <f t="shared" si="88"/>
        <v>2008</v>
      </c>
      <c r="H397" s="61">
        <f t="shared" si="89"/>
        <v>7</v>
      </c>
      <c r="I397" s="61" t="str">
        <f>VLOOKUP(H397,'Lookup Values'!$C$2:$D$13,2,FALSE)</f>
        <v>JUL</v>
      </c>
      <c r="J397" s="61">
        <f t="shared" si="90"/>
        <v>11</v>
      </c>
      <c r="K397" s="61">
        <f t="shared" si="91"/>
        <v>6</v>
      </c>
      <c r="L397" s="61" t="str">
        <f>VLOOKUP(K397,'Lookup Values'!$F$2:$G$8,2,FALSE)</f>
        <v>Friday</v>
      </c>
      <c r="M397" s="3">
        <v>39649</v>
      </c>
      <c r="N397" s="63">
        <f t="shared" si="84"/>
        <v>9</v>
      </c>
      <c r="O397" s="8">
        <v>9.3926098326722385E-2</v>
      </c>
      <c r="P397" t="s">
        <v>45</v>
      </c>
      <c r="Q397" t="s">
        <v>46</v>
      </c>
      <c r="R397" t="str">
        <f t="shared" si="92"/>
        <v>Health: Insurance Premium</v>
      </c>
      <c r="S397" t="s">
        <v>44</v>
      </c>
      <c r="T397" t="s">
        <v>29</v>
      </c>
      <c r="U397" s="1">
        <v>228</v>
      </c>
      <c r="V397" s="1" t="str">
        <f t="shared" si="93"/>
        <v>Health: $228.00</v>
      </c>
      <c r="W397" s="1">
        <f>IF(U397="","",ROUND(U397*'Lookup Values'!$A$2,2))</f>
        <v>20.239999999999998</v>
      </c>
      <c r="X397" s="9" t="str">
        <f t="shared" si="94"/>
        <v>Expense</v>
      </c>
      <c r="Y397" s="2" t="s">
        <v>428</v>
      </c>
      <c r="Z397" s="3">
        <f t="shared" si="95"/>
        <v>39640</v>
      </c>
      <c r="AA397" s="67" t="str">
        <f t="shared" si="96"/>
        <v>NO</v>
      </c>
      <c r="AB397" s="2" t="str">
        <f t="shared" si="97"/>
        <v>NO</v>
      </c>
      <c r="AC397" t="str">
        <f>IF(AND(AND(G397&gt;=2007,G397&lt;=2009),OR(S397&lt;&gt;"MTA",S397&lt;&gt;"Fandango"),OR(P397="Food",P397="Shopping",P397="Entertainment")),"Awesome Transaction",IF(AND(G397&lt;=2010,Q397&lt;&gt;"Alcohol"),"Late Transaction",IF(G397=2006,"Early Transaction","CRAP Transaction")))</f>
        <v>Late Transaction</v>
      </c>
    </row>
    <row r="398" spans="1:29" x14ac:dyDescent="0.25">
      <c r="A398" s="2">
        <v>397</v>
      </c>
      <c r="B398" s="3" t="str">
        <f>TEXT(C398,"yymmdd") &amp; "-" &amp; UPPER(LEFT(P398,2)) &amp; "-" &amp; UPPER(LEFT(S398,3))</f>
        <v>110417-FO-CIT</v>
      </c>
      <c r="C398" s="3">
        <v>40650</v>
      </c>
      <c r="D398" s="3">
        <f t="shared" si="85"/>
        <v>40662</v>
      </c>
      <c r="E398" s="3">
        <f t="shared" si="86"/>
        <v>40711</v>
      </c>
      <c r="F398" s="3">
        <f t="shared" si="87"/>
        <v>40663</v>
      </c>
      <c r="G398" s="61">
        <f t="shared" si="88"/>
        <v>2011</v>
      </c>
      <c r="H398" s="61">
        <f t="shared" si="89"/>
        <v>4</v>
      </c>
      <c r="I398" s="61" t="str">
        <f>VLOOKUP(H398,'Lookup Values'!$C$2:$D$13,2,FALSE)</f>
        <v>APR</v>
      </c>
      <c r="J398" s="61">
        <f t="shared" si="90"/>
        <v>17</v>
      </c>
      <c r="K398" s="61">
        <f t="shared" si="91"/>
        <v>1</v>
      </c>
      <c r="L398" s="61" t="str">
        <f>VLOOKUP(K398,'Lookup Values'!$F$2:$G$8,2,FALSE)</f>
        <v>Sunday</v>
      </c>
      <c r="M398" s="3">
        <v>40652</v>
      </c>
      <c r="N398" s="63">
        <f t="shared" si="84"/>
        <v>2</v>
      </c>
      <c r="O398" s="8">
        <v>0.9311236354202389</v>
      </c>
      <c r="P398" t="s">
        <v>18</v>
      </c>
      <c r="Q398" t="s">
        <v>43</v>
      </c>
      <c r="R398" t="str">
        <f t="shared" si="92"/>
        <v>Food: Coffee</v>
      </c>
      <c r="S398" t="s">
        <v>42</v>
      </c>
      <c r="T398" t="s">
        <v>29</v>
      </c>
      <c r="U398" s="1">
        <v>102</v>
      </c>
      <c r="V398" s="1" t="str">
        <f t="shared" si="93"/>
        <v>Food: $102.00</v>
      </c>
      <c r="W398" s="1">
        <f>IF(U398="","",ROUND(U398*'Lookup Values'!$A$2,2))</f>
        <v>9.0500000000000007</v>
      </c>
      <c r="X398" s="9" t="str">
        <f t="shared" si="94"/>
        <v>Expense</v>
      </c>
      <c r="Y398" s="2" t="s">
        <v>429</v>
      </c>
      <c r="Z398" s="3">
        <f t="shared" si="95"/>
        <v>40650</v>
      </c>
      <c r="AA398" s="67" t="str">
        <f t="shared" si="96"/>
        <v>NO</v>
      </c>
      <c r="AB398" s="2" t="str">
        <f t="shared" si="97"/>
        <v>NO</v>
      </c>
      <c r="AC398" t="str">
        <f>IF(AND(AND(G398&gt;=2007,G398&lt;=2009),OR(S398&lt;&gt;"MTA",S398&lt;&gt;"Fandango"),OR(P398="Food",P398="Shopping",P398="Entertainment")),"Awesome Transaction",IF(AND(G398&lt;=2010,Q398&lt;&gt;"Alcohol"),"Late Transaction",IF(G398=2006,"Early Transaction","CRAP Transaction")))</f>
        <v>CRAP Transaction</v>
      </c>
    </row>
    <row r="399" spans="1:29" x14ac:dyDescent="0.25">
      <c r="A399" s="2">
        <v>398</v>
      </c>
      <c r="B399" s="3" t="str">
        <f>TEXT(C399,"yymmdd") &amp; "-" &amp; UPPER(LEFT(P399,2)) &amp; "-" &amp; UPPER(LEFT(S399,3))</f>
        <v>080902-IN-EZE</v>
      </c>
      <c r="C399" s="3">
        <v>39693</v>
      </c>
      <c r="D399" s="3">
        <f t="shared" si="85"/>
        <v>39707</v>
      </c>
      <c r="E399" s="3">
        <f t="shared" si="86"/>
        <v>39754</v>
      </c>
      <c r="F399" s="3">
        <f t="shared" si="87"/>
        <v>39721</v>
      </c>
      <c r="G399" s="61">
        <f t="shared" si="88"/>
        <v>2008</v>
      </c>
      <c r="H399" s="61">
        <f t="shared" si="89"/>
        <v>9</v>
      </c>
      <c r="I399" s="61" t="str">
        <f>VLOOKUP(H399,'Lookup Values'!$C$2:$D$13,2,FALSE)</f>
        <v>SEP</v>
      </c>
      <c r="J399" s="61">
        <f t="shared" si="90"/>
        <v>2</v>
      </c>
      <c r="K399" s="61">
        <f t="shared" si="91"/>
        <v>3</v>
      </c>
      <c r="L399" s="61" t="str">
        <f>VLOOKUP(K399,'Lookup Values'!$F$2:$G$8,2,FALSE)</f>
        <v>Tuesday</v>
      </c>
      <c r="M399" s="3">
        <v>39699</v>
      </c>
      <c r="N399" s="63">
        <f t="shared" si="84"/>
        <v>6</v>
      </c>
      <c r="O399" s="8">
        <v>0.34155044239839916</v>
      </c>
      <c r="P399" t="s">
        <v>61</v>
      </c>
      <c r="Q399" t="s">
        <v>62</v>
      </c>
      <c r="R399" t="str">
        <f t="shared" si="92"/>
        <v>Income: Salary</v>
      </c>
      <c r="S399" t="s">
        <v>65</v>
      </c>
      <c r="T399" t="s">
        <v>26</v>
      </c>
      <c r="U399" s="1">
        <v>154</v>
      </c>
      <c r="V399" s="1" t="str">
        <f t="shared" si="93"/>
        <v>Income: $154.00</v>
      </c>
      <c r="W399" s="1">
        <f>IF(U399="","",ROUND(U399*'Lookup Values'!$A$2,2))</f>
        <v>13.67</v>
      </c>
      <c r="X399" s="9" t="str">
        <f t="shared" si="94"/>
        <v>Income</v>
      </c>
      <c r="Y399" s="2" t="s">
        <v>81</v>
      </c>
      <c r="Z399" s="3">
        <f t="shared" si="95"/>
        <v>39693</v>
      </c>
      <c r="AA399" s="67" t="str">
        <f t="shared" si="96"/>
        <v>NO</v>
      </c>
      <c r="AB399" s="2" t="str">
        <f t="shared" si="97"/>
        <v>NO</v>
      </c>
      <c r="AC399" t="str">
        <f>IF(AND(AND(G399&gt;=2007,G399&lt;=2009),OR(S399&lt;&gt;"MTA",S399&lt;&gt;"Fandango"),OR(P399="Food",P399="Shopping",P399="Entertainment")),"Awesome Transaction",IF(AND(G399&lt;=2010,Q399&lt;&gt;"Alcohol"),"Late Transaction",IF(G399=2006,"Early Transaction","CRAP Transaction")))</f>
        <v>Late Transaction</v>
      </c>
    </row>
    <row r="400" spans="1:29" x14ac:dyDescent="0.25">
      <c r="A400" s="2">
        <v>399</v>
      </c>
      <c r="B400" s="3" t="str">
        <f>TEXT(C400,"yymmdd") &amp; "-" &amp; UPPER(LEFT(P400,2)) &amp; "-" &amp; UPPER(LEFT(S400,3))</f>
        <v>110515-IN-AUN</v>
      </c>
      <c r="C400" s="3">
        <v>40678</v>
      </c>
      <c r="D400" s="3">
        <f t="shared" si="85"/>
        <v>40690</v>
      </c>
      <c r="E400" s="3">
        <f t="shared" si="86"/>
        <v>40739</v>
      </c>
      <c r="F400" s="3">
        <f t="shared" si="87"/>
        <v>40694</v>
      </c>
      <c r="G400" s="61">
        <f t="shared" si="88"/>
        <v>2011</v>
      </c>
      <c r="H400" s="61">
        <f t="shared" si="89"/>
        <v>5</v>
      </c>
      <c r="I400" s="61" t="str">
        <f>VLOOKUP(H400,'Lookup Values'!$C$2:$D$13,2,FALSE)</f>
        <v>MAY</v>
      </c>
      <c r="J400" s="61">
        <f t="shared" si="90"/>
        <v>15</v>
      </c>
      <c r="K400" s="61">
        <f t="shared" si="91"/>
        <v>1</v>
      </c>
      <c r="L400" s="61" t="str">
        <f>VLOOKUP(K400,'Lookup Values'!$F$2:$G$8,2,FALSE)</f>
        <v>Sunday</v>
      </c>
      <c r="M400" s="3">
        <v>40685</v>
      </c>
      <c r="N400" s="63">
        <f t="shared" si="84"/>
        <v>7</v>
      </c>
      <c r="O400" s="8">
        <v>0.97999412880831571</v>
      </c>
      <c r="P400" t="s">
        <v>61</v>
      </c>
      <c r="Q400" t="s">
        <v>64</v>
      </c>
      <c r="R400" t="str">
        <f t="shared" si="92"/>
        <v>Income: Gift Received</v>
      </c>
      <c r="S400" t="s">
        <v>67</v>
      </c>
      <c r="T400" t="s">
        <v>26</v>
      </c>
      <c r="U400" s="1">
        <v>353</v>
      </c>
      <c r="V400" s="1" t="str">
        <f t="shared" si="93"/>
        <v>Income: $353.00</v>
      </c>
      <c r="W400" s="1">
        <f>IF(U400="","",ROUND(U400*'Lookup Values'!$A$2,2))</f>
        <v>31.33</v>
      </c>
      <c r="X400" s="9" t="str">
        <f t="shared" si="94"/>
        <v>Income</v>
      </c>
      <c r="Y400" s="2" t="s">
        <v>430</v>
      </c>
      <c r="Z400" s="3">
        <f t="shared" si="95"/>
        <v>40678</v>
      </c>
      <c r="AA400" s="67" t="str">
        <f t="shared" si="96"/>
        <v>NO</v>
      </c>
      <c r="AB400" s="2" t="str">
        <f t="shared" si="97"/>
        <v>NO</v>
      </c>
      <c r="AC400" t="str">
        <f>IF(AND(AND(G400&gt;=2007,G400&lt;=2009),OR(S400&lt;&gt;"MTA",S400&lt;&gt;"Fandango"),OR(P400="Food",P400="Shopping",P400="Entertainment")),"Awesome Transaction",IF(AND(G400&lt;=2010,Q400&lt;&gt;"Alcohol"),"Late Transaction",IF(G400=2006,"Early Transaction","CRAP Transaction")))</f>
        <v>CRAP Transaction</v>
      </c>
    </row>
    <row r="401" spans="1:29" x14ac:dyDescent="0.25">
      <c r="A401" s="2">
        <v>400</v>
      </c>
      <c r="B401" s="3" t="str">
        <f>TEXT(C401,"yymmdd") &amp; "-" &amp; UPPER(LEFT(P401,2)) &amp; "-" &amp; UPPER(LEFT(S401,3))</f>
        <v>110808-ED-SKI</v>
      </c>
      <c r="C401" s="3">
        <v>40763</v>
      </c>
      <c r="D401" s="3">
        <f t="shared" si="85"/>
        <v>40777</v>
      </c>
      <c r="E401" s="3">
        <f t="shared" si="86"/>
        <v>40824</v>
      </c>
      <c r="F401" s="3">
        <f t="shared" si="87"/>
        <v>40786</v>
      </c>
      <c r="G401" s="61">
        <f t="shared" si="88"/>
        <v>2011</v>
      </c>
      <c r="H401" s="61">
        <f t="shared" si="89"/>
        <v>8</v>
      </c>
      <c r="I401" s="61" t="str">
        <f>VLOOKUP(H401,'Lookup Values'!$C$2:$D$13,2,FALSE)</f>
        <v>AUG</v>
      </c>
      <c r="J401" s="61">
        <f t="shared" si="90"/>
        <v>8</v>
      </c>
      <c r="K401" s="61">
        <f t="shared" si="91"/>
        <v>2</v>
      </c>
      <c r="L401" s="61" t="str">
        <f>VLOOKUP(K401,'Lookup Values'!$F$2:$G$8,2,FALSE)</f>
        <v>Monday</v>
      </c>
      <c r="M401" s="3">
        <v>40765</v>
      </c>
      <c r="N401" s="63">
        <f t="shared" si="84"/>
        <v>2</v>
      </c>
      <c r="O401" s="8">
        <v>0.30795179633293301</v>
      </c>
      <c r="P401" t="s">
        <v>24</v>
      </c>
      <c r="Q401" t="s">
        <v>36</v>
      </c>
      <c r="R401" t="str">
        <f t="shared" si="92"/>
        <v>Education: Professional Development</v>
      </c>
      <c r="S401" t="s">
        <v>35</v>
      </c>
      <c r="T401" t="s">
        <v>29</v>
      </c>
      <c r="U401" s="1">
        <v>193</v>
      </c>
      <c r="V401" s="1" t="str">
        <f t="shared" si="93"/>
        <v>Education: $193.00</v>
      </c>
      <c r="W401" s="1">
        <f>IF(U401="","",ROUND(U401*'Lookup Values'!$A$2,2))</f>
        <v>17.13</v>
      </c>
      <c r="X401" s="9" t="str">
        <f t="shared" si="94"/>
        <v>Expense</v>
      </c>
      <c r="Y401" s="2" t="s">
        <v>431</v>
      </c>
      <c r="Z401" s="3">
        <f t="shared" si="95"/>
        <v>40763</v>
      </c>
      <c r="AA401" s="67" t="str">
        <f t="shared" si="96"/>
        <v>YES</v>
      </c>
      <c r="AB401" s="2" t="str">
        <f t="shared" si="97"/>
        <v>NO</v>
      </c>
      <c r="AC401" t="str">
        <f>IF(AND(AND(G401&gt;=2007,G401&lt;=2009),OR(S401&lt;&gt;"MTA",S401&lt;&gt;"Fandango"),OR(P401="Food",P401="Shopping",P401="Entertainment")),"Awesome Transaction",IF(AND(G401&lt;=2010,Q401&lt;&gt;"Alcohol"),"Late Transaction",IF(G401=2006,"Early Transaction","CRAP Transaction")))</f>
        <v>CRAP Transaction</v>
      </c>
    </row>
    <row r="402" spans="1:29" x14ac:dyDescent="0.25">
      <c r="A402" s="2">
        <v>401</v>
      </c>
      <c r="B402" s="3" t="str">
        <f>TEXT(C402,"yymmdd") &amp; "-" &amp; UPPER(LEFT(P402,2)) &amp; "-" &amp; UPPER(LEFT(S402,3))</f>
        <v>110525-FO-TRA</v>
      </c>
      <c r="C402" s="3">
        <v>40688</v>
      </c>
      <c r="D402" s="3">
        <f t="shared" si="85"/>
        <v>40702</v>
      </c>
      <c r="E402" s="3">
        <f t="shared" si="86"/>
        <v>40749</v>
      </c>
      <c r="F402" s="3">
        <f t="shared" si="87"/>
        <v>40694</v>
      </c>
      <c r="G402" s="61">
        <f t="shared" si="88"/>
        <v>2011</v>
      </c>
      <c r="H402" s="61">
        <f t="shared" si="89"/>
        <v>5</v>
      </c>
      <c r="I402" s="61" t="str">
        <f>VLOOKUP(H402,'Lookup Values'!$C$2:$D$13,2,FALSE)</f>
        <v>MAY</v>
      </c>
      <c r="J402" s="61">
        <f t="shared" si="90"/>
        <v>25</v>
      </c>
      <c r="K402" s="61">
        <f t="shared" si="91"/>
        <v>4</v>
      </c>
      <c r="L402" s="61" t="str">
        <f>VLOOKUP(K402,'Lookup Values'!$F$2:$G$8,2,FALSE)</f>
        <v>Wednesday</v>
      </c>
      <c r="M402" s="3">
        <v>40698</v>
      </c>
      <c r="N402" s="63">
        <f t="shared" si="84"/>
        <v>10</v>
      </c>
      <c r="O402" s="8">
        <v>0.82707546114227426</v>
      </c>
      <c r="P402" t="s">
        <v>18</v>
      </c>
      <c r="Q402" t="s">
        <v>31</v>
      </c>
      <c r="R402" t="str">
        <f t="shared" si="92"/>
        <v>Food: Groceries</v>
      </c>
      <c r="S402" t="s">
        <v>30</v>
      </c>
      <c r="T402" t="s">
        <v>16</v>
      </c>
      <c r="U402" s="1">
        <v>141</v>
      </c>
      <c r="V402" s="1" t="str">
        <f t="shared" si="93"/>
        <v>Food: $141.00</v>
      </c>
      <c r="W402" s="1">
        <f>IF(U402="","",ROUND(U402*'Lookup Values'!$A$2,2))</f>
        <v>12.51</v>
      </c>
      <c r="X402" s="9" t="str">
        <f t="shared" si="94"/>
        <v>Expense</v>
      </c>
      <c r="Y402" s="2" t="s">
        <v>432</v>
      </c>
      <c r="Z402" s="3">
        <f t="shared" si="95"/>
        <v>40688</v>
      </c>
      <c r="AA402" s="67" t="str">
        <f t="shared" si="96"/>
        <v>NO</v>
      </c>
      <c r="AB402" s="2" t="str">
        <f t="shared" si="97"/>
        <v>NO</v>
      </c>
      <c r="AC402" t="str">
        <f>IF(AND(AND(G402&gt;=2007,G402&lt;=2009),OR(S402&lt;&gt;"MTA",S402&lt;&gt;"Fandango"),OR(P402="Food",P402="Shopping",P402="Entertainment")),"Awesome Transaction",IF(AND(G402&lt;=2010,Q402&lt;&gt;"Alcohol"),"Late Transaction",IF(G402=2006,"Early Transaction","CRAP Transaction")))</f>
        <v>CRAP Transaction</v>
      </c>
    </row>
    <row r="403" spans="1:29" x14ac:dyDescent="0.25">
      <c r="A403" s="2">
        <v>402</v>
      </c>
      <c r="B403" s="3" t="str">
        <f>TEXT(C403,"yymmdd") &amp; "-" &amp; UPPER(LEFT(P403,2)) &amp; "-" &amp; UPPER(LEFT(S403,3))</f>
        <v>100914-EN-FAN</v>
      </c>
      <c r="C403" s="3">
        <v>40435</v>
      </c>
      <c r="D403" s="3">
        <f t="shared" si="85"/>
        <v>40449</v>
      </c>
      <c r="E403" s="3">
        <f t="shared" si="86"/>
        <v>40496</v>
      </c>
      <c r="F403" s="3">
        <f t="shared" si="87"/>
        <v>40451</v>
      </c>
      <c r="G403" s="61">
        <f t="shared" si="88"/>
        <v>2010</v>
      </c>
      <c r="H403" s="61">
        <f t="shared" si="89"/>
        <v>9</v>
      </c>
      <c r="I403" s="61" t="str">
        <f>VLOOKUP(H403,'Lookup Values'!$C$2:$D$13,2,FALSE)</f>
        <v>SEP</v>
      </c>
      <c r="J403" s="61">
        <f t="shared" si="90"/>
        <v>14</v>
      </c>
      <c r="K403" s="61">
        <f t="shared" si="91"/>
        <v>3</v>
      </c>
      <c r="L403" s="61" t="str">
        <f>VLOOKUP(K403,'Lookup Values'!$F$2:$G$8,2,FALSE)</f>
        <v>Tuesday</v>
      </c>
      <c r="M403" s="3">
        <v>40436</v>
      </c>
      <c r="N403" s="63">
        <f t="shared" si="84"/>
        <v>1</v>
      </c>
      <c r="O403" s="8">
        <v>0.68606754801093695</v>
      </c>
      <c r="P403" t="s">
        <v>14</v>
      </c>
      <c r="Q403" t="s">
        <v>28</v>
      </c>
      <c r="R403" t="str">
        <f t="shared" si="92"/>
        <v>Entertainment: Movies</v>
      </c>
      <c r="S403" t="s">
        <v>27</v>
      </c>
      <c r="T403" t="s">
        <v>29</v>
      </c>
      <c r="U403" s="1">
        <v>105</v>
      </c>
      <c r="V403" s="1" t="str">
        <f t="shared" si="93"/>
        <v>Entertainment: $105.00</v>
      </c>
      <c r="W403" s="1">
        <f>IF(U403="","",ROUND(U403*'Lookup Values'!$A$2,2))</f>
        <v>9.32</v>
      </c>
      <c r="X403" s="9" t="str">
        <f t="shared" si="94"/>
        <v>Expense</v>
      </c>
      <c r="Y403" s="2" t="s">
        <v>230</v>
      </c>
      <c r="Z403" s="3">
        <f t="shared" si="95"/>
        <v>40435</v>
      </c>
      <c r="AA403" s="67" t="str">
        <f t="shared" si="96"/>
        <v>NO</v>
      </c>
      <c r="AB403" s="2" t="str">
        <f t="shared" si="97"/>
        <v>NO</v>
      </c>
      <c r="AC403" t="str">
        <f>IF(AND(AND(G403&gt;=2007,G403&lt;=2009),OR(S403&lt;&gt;"MTA",S403&lt;&gt;"Fandango"),OR(P403="Food",P403="Shopping",P403="Entertainment")),"Awesome Transaction",IF(AND(G403&lt;=2010,Q403&lt;&gt;"Alcohol"),"Late Transaction",IF(G403=2006,"Early Transaction","CRAP Transaction")))</f>
        <v>Late Transaction</v>
      </c>
    </row>
    <row r="404" spans="1:29" x14ac:dyDescent="0.25">
      <c r="A404" s="2">
        <v>403</v>
      </c>
      <c r="B404" s="3" t="str">
        <f>TEXT(C404,"yymmdd") &amp; "-" &amp; UPPER(LEFT(P404,2)) &amp; "-" &amp; UPPER(LEFT(S404,3))</f>
        <v>120510-FO-TRA</v>
      </c>
      <c r="C404" s="3">
        <v>41039</v>
      </c>
      <c r="D404" s="3">
        <f t="shared" si="85"/>
        <v>41053</v>
      </c>
      <c r="E404" s="3">
        <f t="shared" si="86"/>
        <v>41100</v>
      </c>
      <c r="F404" s="3">
        <f t="shared" si="87"/>
        <v>41060</v>
      </c>
      <c r="G404" s="61">
        <f t="shared" si="88"/>
        <v>2012</v>
      </c>
      <c r="H404" s="61">
        <f t="shared" si="89"/>
        <v>5</v>
      </c>
      <c r="I404" s="61" t="str">
        <f>VLOOKUP(H404,'Lookup Values'!$C$2:$D$13,2,FALSE)</f>
        <v>MAY</v>
      </c>
      <c r="J404" s="61">
        <f t="shared" si="90"/>
        <v>10</v>
      </c>
      <c r="K404" s="61">
        <f t="shared" si="91"/>
        <v>5</v>
      </c>
      <c r="L404" s="61" t="str">
        <f>VLOOKUP(K404,'Lookup Values'!$F$2:$G$8,2,FALSE)</f>
        <v>Thursday</v>
      </c>
      <c r="M404" s="3">
        <v>41045</v>
      </c>
      <c r="N404" s="63">
        <f t="shared" si="84"/>
        <v>6</v>
      </c>
      <c r="O404" s="8">
        <v>0.44596803865877677</v>
      </c>
      <c r="P404" t="s">
        <v>18</v>
      </c>
      <c r="Q404" t="s">
        <v>31</v>
      </c>
      <c r="R404" t="str">
        <f t="shared" si="92"/>
        <v>Food: Groceries</v>
      </c>
      <c r="S404" t="s">
        <v>30</v>
      </c>
      <c r="T404" t="s">
        <v>16</v>
      </c>
      <c r="U404" s="1">
        <v>87</v>
      </c>
      <c r="V404" s="1" t="str">
        <f t="shared" si="93"/>
        <v>Food: $87.00</v>
      </c>
      <c r="W404" s="1">
        <f>IF(U404="","",ROUND(U404*'Lookup Values'!$A$2,2))</f>
        <v>7.72</v>
      </c>
      <c r="X404" s="9" t="str">
        <f t="shared" si="94"/>
        <v>Expense</v>
      </c>
      <c r="Y404" s="2" t="s">
        <v>433</v>
      </c>
      <c r="Z404" s="3">
        <f t="shared" si="95"/>
        <v>41039</v>
      </c>
      <c r="AA404" s="67" t="str">
        <f t="shared" si="96"/>
        <v>NO</v>
      </c>
      <c r="AB404" s="2" t="str">
        <f t="shared" si="97"/>
        <v>NO</v>
      </c>
      <c r="AC404" t="str">
        <f>IF(AND(AND(G404&gt;=2007,G404&lt;=2009),OR(S404&lt;&gt;"MTA",S404&lt;&gt;"Fandango"),OR(P404="Food",P404="Shopping",P404="Entertainment")),"Awesome Transaction",IF(AND(G404&lt;=2010,Q404&lt;&gt;"Alcohol"),"Late Transaction",IF(G404=2006,"Early Transaction","CRAP Transaction")))</f>
        <v>CRAP Transaction</v>
      </c>
    </row>
    <row r="405" spans="1:29" x14ac:dyDescent="0.25">
      <c r="A405" s="2">
        <v>404</v>
      </c>
      <c r="B405" s="3" t="str">
        <f>TEXT(C405,"yymmdd") &amp; "-" &amp; UPPER(LEFT(P405,2)) &amp; "-" &amp; UPPER(LEFT(S405,3))</f>
        <v>080926-SH-AMA</v>
      </c>
      <c r="C405" s="3">
        <v>39717</v>
      </c>
      <c r="D405" s="3">
        <f t="shared" si="85"/>
        <v>39731</v>
      </c>
      <c r="E405" s="3">
        <f t="shared" si="86"/>
        <v>39778</v>
      </c>
      <c r="F405" s="3">
        <f t="shared" si="87"/>
        <v>39721</v>
      </c>
      <c r="G405" s="61">
        <f t="shared" si="88"/>
        <v>2008</v>
      </c>
      <c r="H405" s="61">
        <f t="shared" si="89"/>
        <v>9</v>
      </c>
      <c r="I405" s="61" t="str">
        <f>VLOOKUP(H405,'Lookup Values'!$C$2:$D$13,2,FALSE)</f>
        <v>SEP</v>
      </c>
      <c r="J405" s="61">
        <f t="shared" si="90"/>
        <v>26</v>
      </c>
      <c r="K405" s="61">
        <f t="shared" si="91"/>
        <v>6</v>
      </c>
      <c r="L405" s="61" t="str">
        <f>VLOOKUP(K405,'Lookup Values'!$F$2:$G$8,2,FALSE)</f>
        <v>Friday</v>
      </c>
      <c r="M405" s="3">
        <v>39721</v>
      </c>
      <c r="N405" s="63">
        <f t="shared" si="84"/>
        <v>4</v>
      </c>
      <c r="O405" s="8">
        <v>0.78422885646330154</v>
      </c>
      <c r="P405" t="s">
        <v>21</v>
      </c>
      <c r="Q405" t="s">
        <v>22</v>
      </c>
      <c r="R405" t="str">
        <f t="shared" si="92"/>
        <v>Shopping: Electronics</v>
      </c>
      <c r="S405" t="s">
        <v>20</v>
      </c>
      <c r="T405" t="s">
        <v>16</v>
      </c>
      <c r="U405" s="1">
        <v>9</v>
      </c>
      <c r="V405" s="1" t="str">
        <f t="shared" si="93"/>
        <v>Shopping: $9.00</v>
      </c>
      <c r="W405" s="1">
        <f>IF(U405="","",ROUND(U405*'Lookup Values'!$A$2,2))</f>
        <v>0.8</v>
      </c>
      <c r="X405" s="9" t="str">
        <f t="shared" si="94"/>
        <v>Expense</v>
      </c>
      <c r="Y405" s="2" t="s">
        <v>434</v>
      </c>
      <c r="Z405" s="3">
        <f t="shared" si="95"/>
        <v>39717</v>
      </c>
      <c r="AA405" s="67" t="str">
        <f t="shared" si="96"/>
        <v>YES</v>
      </c>
      <c r="AB405" s="2" t="str">
        <f t="shared" si="97"/>
        <v>NO</v>
      </c>
      <c r="AC405" t="str">
        <f>IF(AND(AND(G405&gt;=2007,G405&lt;=2009),OR(S405&lt;&gt;"MTA",S405&lt;&gt;"Fandango"),OR(P405="Food",P405="Shopping",P405="Entertainment")),"Awesome Transaction",IF(AND(G405&lt;=2010,Q405&lt;&gt;"Alcohol"),"Late Transaction",IF(G405=2006,"Early Transaction","CRAP Transaction")))</f>
        <v>Awesome Transaction</v>
      </c>
    </row>
    <row r="406" spans="1:29" x14ac:dyDescent="0.25">
      <c r="A406" s="2">
        <v>405</v>
      </c>
      <c r="B406" s="3" t="str">
        <f>TEXT(C406,"yymmdd") &amp; "-" &amp; UPPER(LEFT(P406,2)) &amp; "-" &amp; UPPER(LEFT(S406,3))</f>
        <v>070427-SH-EXP</v>
      </c>
      <c r="C406" s="3">
        <v>39199</v>
      </c>
      <c r="D406" s="3">
        <f t="shared" si="85"/>
        <v>39213</v>
      </c>
      <c r="E406" s="3">
        <f t="shared" si="86"/>
        <v>39260</v>
      </c>
      <c r="F406" s="3">
        <f t="shared" si="87"/>
        <v>39202</v>
      </c>
      <c r="G406" s="61">
        <f t="shared" si="88"/>
        <v>2007</v>
      </c>
      <c r="H406" s="61">
        <f t="shared" si="89"/>
        <v>4</v>
      </c>
      <c r="I406" s="61" t="str">
        <f>VLOOKUP(H406,'Lookup Values'!$C$2:$D$13,2,FALSE)</f>
        <v>APR</v>
      </c>
      <c r="J406" s="61">
        <f t="shared" si="90"/>
        <v>27</v>
      </c>
      <c r="K406" s="61">
        <f t="shared" si="91"/>
        <v>6</v>
      </c>
      <c r="L406" s="61" t="str">
        <f>VLOOKUP(K406,'Lookup Values'!$F$2:$G$8,2,FALSE)</f>
        <v>Friday</v>
      </c>
      <c r="M406" s="3">
        <v>39202</v>
      </c>
      <c r="N406" s="63">
        <f t="shared" si="84"/>
        <v>3</v>
      </c>
      <c r="O406" s="8">
        <v>0.51624095473200493</v>
      </c>
      <c r="P406" t="s">
        <v>21</v>
      </c>
      <c r="Q406" t="s">
        <v>41</v>
      </c>
      <c r="R406" t="str">
        <f t="shared" si="92"/>
        <v>Shopping: Clothing</v>
      </c>
      <c r="S406" t="s">
        <v>40</v>
      </c>
      <c r="T406" t="s">
        <v>26</v>
      </c>
      <c r="U406" s="1">
        <v>426</v>
      </c>
      <c r="V406" s="1" t="str">
        <f t="shared" si="93"/>
        <v>Shopping: $426.00</v>
      </c>
      <c r="W406" s="1">
        <f>IF(U406="","",ROUND(U406*'Lookup Values'!$A$2,2))</f>
        <v>37.81</v>
      </c>
      <c r="X406" s="9" t="str">
        <f t="shared" si="94"/>
        <v>Expense</v>
      </c>
      <c r="Y406" s="2" t="s">
        <v>435</v>
      </c>
      <c r="Z406" s="3">
        <f t="shared" si="95"/>
        <v>39199</v>
      </c>
      <c r="AA406" s="67" t="str">
        <f t="shared" si="96"/>
        <v>NO</v>
      </c>
      <c r="AB406" s="2" t="str">
        <f t="shared" si="97"/>
        <v>NO</v>
      </c>
      <c r="AC406" t="str">
        <f>IF(AND(AND(G406&gt;=2007,G406&lt;=2009),OR(S406&lt;&gt;"MTA",S406&lt;&gt;"Fandango"),OR(P406="Food",P406="Shopping",P406="Entertainment")),"Awesome Transaction",IF(AND(G406&lt;=2010,Q406&lt;&gt;"Alcohol"),"Late Transaction",IF(G406=2006,"Early Transaction","CRAP Transaction")))</f>
        <v>Awesome Transaction</v>
      </c>
    </row>
    <row r="407" spans="1:29" x14ac:dyDescent="0.25">
      <c r="A407" s="2">
        <v>406</v>
      </c>
      <c r="B407" s="3" t="str">
        <f>TEXT(C407,"yymmdd") &amp; "-" &amp; UPPER(LEFT(P407,2)) &amp; "-" &amp; UPPER(LEFT(S407,3))</f>
        <v>071215-EN-MOE</v>
      </c>
      <c r="C407" s="3">
        <v>39431</v>
      </c>
      <c r="D407" s="3">
        <f t="shared" si="85"/>
        <v>39444</v>
      </c>
      <c r="E407" s="3">
        <f t="shared" si="86"/>
        <v>39493</v>
      </c>
      <c r="F407" s="3">
        <f t="shared" si="87"/>
        <v>39447</v>
      </c>
      <c r="G407" s="61">
        <f t="shared" si="88"/>
        <v>2007</v>
      </c>
      <c r="H407" s="61">
        <f t="shared" si="89"/>
        <v>12</v>
      </c>
      <c r="I407" s="61" t="str">
        <f>VLOOKUP(H407,'Lookup Values'!$C$2:$D$13,2,FALSE)</f>
        <v>DEC</v>
      </c>
      <c r="J407" s="61">
        <f t="shared" si="90"/>
        <v>15</v>
      </c>
      <c r="K407" s="61">
        <f t="shared" si="91"/>
        <v>7</v>
      </c>
      <c r="L407" s="61" t="str">
        <f>VLOOKUP(K407,'Lookup Values'!$F$2:$G$8,2,FALSE)</f>
        <v>Saturday</v>
      </c>
      <c r="M407" s="3">
        <v>39436</v>
      </c>
      <c r="N407" s="63">
        <f t="shared" si="84"/>
        <v>5</v>
      </c>
      <c r="O407" s="8">
        <v>7.0450723740805854E-2</v>
      </c>
      <c r="P407" t="s">
        <v>14</v>
      </c>
      <c r="Q407" t="s">
        <v>15</v>
      </c>
      <c r="R407" t="str">
        <f t="shared" si="92"/>
        <v>Entertainment: Alcohol</v>
      </c>
      <c r="S407" t="s">
        <v>13</v>
      </c>
      <c r="T407" t="s">
        <v>16</v>
      </c>
      <c r="U407" s="1">
        <v>274</v>
      </c>
      <c r="V407" s="1" t="str">
        <f t="shared" si="93"/>
        <v>Entertainment: $274.00</v>
      </c>
      <c r="W407" s="1">
        <f>IF(U407="","",ROUND(U407*'Lookup Values'!$A$2,2))</f>
        <v>24.32</v>
      </c>
      <c r="X407" s="9" t="str">
        <f t="shared" si="94"/>
        <v>Expense</v>
      </c>
      <c r="Y407" s="2" t="s">
        <v>436</v>
      </c>
      <c r="Z407" s="3">
        <f t="shared" si="95"/>
        <v>39431</v>
      </c>
      <c r="AA407" s="67" t="str">
        <f t="shared" si="96"/>
        <v>NO</v>
      </c>
      <c r="AB407" s="2" t="str">
        <f t="shared" si="97"/>
        <v>NO</v>
      </c>
      <c r="AC407" t="str">
        <f>IF(AND(AND(G407&gt;=2007,G407&lt;=2009),OR(S407&lt;&gt;"MTA",S407&lt;&gt;"Fandango"),OR(P407="Food",P407="Shopping",P407="Entertainment")),"Awesome Transaction",IF(AND(G407&lt;=2010,Q407&lt;&gt;"Alcohol"),"Late Transaction",IF(G407=2006,"Early Transaction","CRAP Transaction")))</f>
        <v>Awesome Transaction</v>
      </c>
    </row>
    <row r="408" spans="1:29" x14ac:dyDescent="0.25">
      <c r="A408" s="2">
        <v>407</v>
      </c>
      <c r="B408" s="3" t="str">
        <f>TEXT(C408,"yymmdd") &amp; "-" &amp; UPPER(LEFT(P408,2)) &amp; "-" &amp; UPPER(LEFT(S408,3))</f>
        <v>090917-FO-TRA</v>
      </c>
      <c r="C408" s="3">
        <v>40073</v>
      </c>
      <c r="D408" s="3">
        <f t="shared" si="85"/>
        <v>40087</v>
      </c>
      <c r="E408" s="3">
        <f t="shared" si="86"/>
        <v>40134</v>
      </c>
      <c r="F408" s="3">
        <f t="shared" si="87"/>
        <v>40086</v>
      </c>
      <c r="G408" s="61">
        <f t="shared" si="88"/>
        <v>2009</v>
      </c>
      <c r="H408" s="61">
        <f t="shared" si="89"/>
        <v>9</v>
      </c>
      <c r="I408" s="61" t="str">
        <f>VLOOKUP(H408,'Lookup Values'!$C$2:$D$13,2,FALSE)</f>
        <v>SEP</v>
      </c>
      <c r="J408" s="61">
        <f t="shared" si="90"/>
        <v>17</v>
      </c>
      <c r="K408" s="61">
        <f t="shared" si="91"/>
        <v>5</v>
      </c>
      <c r="L408" s="61" t="str">
        <f>VLOOKUP(K408,'Lookup Values'!$F$2:$G$8,2,FALSE)</f>
        <v>Thursday</v>
      </c>
      <c r="M408" s="3">
        <v>40077</v>
      </c>
      <c r="N408" s="63">
        <f t="shared" si="84"/>
        <v>4</v>
      </c>
      <c r="O408" s="8">
        <v>0.95207377800594484</v>
      </c>
      <c r="P408" t="s">
        <v>18</v>
      </c>
      <c r="Q408" t="s">
        <v>31</v>
      </c>
      <c r="R408" t="str">
        <f t="shared" si="92"/>
        <v>Food: Groceries</v>
      </c>
      <c r="S408" t="s">
        <v>30</v>
      </c>
      <c r="T408" t="s">
        <v>16</v>
      </c>
      <c r="U408" s="1">
        <v>153</v>
      </c>
      <c r="V408" s="1" t="str">
        <f t="shared" si="93"/>
        <v>Food: $153.00</v>
      </c>
      <c r="W408" s="1">
        <f>IF(U408="","",ROUND(U408*'Lookup Values'!$A$2,2))</f>
        <v>13.58</v>
      </c>
      <c r="X408" s="9" t="str">
        <f t="shared" si="94"/>
        <v>Expense</v>
      </c>
      <c r="Y408" s="2" t="s">
        <v>437</v>
      </c>
      <c r="Z408" s="3">
        <f t="shared" si="95"/>
        <v>40073</v>
      </c>
      <c r="AA408" s="67" t="str">
        <f t="shared" si="96"/>
        <v>NO</v>
      </c>
      <c r="AB408" s="2" t="str">
        <f t="shared" si="97"/>
        <v>NO</v>
      </c>
      <c r="AC408" t="str">
        <f>IF(AND(AND(G408&gt;=2007,G408&lt;=2009),OR(S408&lt;&gt;"MTA",S408&lt;&gt;"Fandango"),OR(P408="Food",P408="Shopping",P408="Entertainment")),"Awesome Transaction",IF(AND(G408&lt;=2010,Q408&lt;&gt;"Alcohol"),"Late Transaction",IF(G408=2006,"Early Transaction","CRAP Transaction")))</f>
        <v>Awesome Transaction</v>
      </c>
    </row>
    <row r="409" spans="1:29" x14ac:dyDescent="0.25">
      <c r="A409" s="2">
        <v>408</v>
      </c>
      <c r="B409" s="3" t="str">
        <f>TEXT(C409,"yymmdd") &amp; "-" &amp; UPPER(LEFT(P409,2)) &amp; "-" &amp; UPPER(LEFT(S409,3))</f>
        <v>101205-HE-FRE</v>
      </c>
      <c r="C409" s="3">
        <v>40517</v>
      </c>
      <c r="D409" s="3">
        <f t="shared" si="85"/>
        <v>40529</v>
      </c>
      <c r="E409" s="3">
        <f t="shared" si="86"/>
        <v>40579</v>
      </c>
      <c r="F409" s="3">
        <f t="shared" si="87"/>
        <v>40543</v>
      </c>
      <c r="G409" s="61">
        <f t="shared" si="88"/>
        <v>2010</v>
      </c>
      <c r="H409" s="61">
        <f t="shared" si="89"/>
        <v>12</v>
      </c>
      <c r="I409" s="61" t="str">
        <f>VLOOKUP(H409,'Lookup Values'!$C$2:$D$13,2,FALSE)</f>
        <v>DEC</v>
      </c>
      <c r="J409" s="61">
        <f t="shared" si="90"/>
        <v>5</v>
      </c>
      <c r="K409" s="61">
        <f t="shared" si="91"/>
        <v>1</v>
      </c>
      <c r="L409" s="61" t="str">
        <f>VLOOKUP(K409,'Lookup Values'!$F$2:$G$8,2,FALSE)</f>
        <v>Sunday</v>
      </c>
      <c r="M409" s="3">
        <v>40526</v>
      </c>
      <c r="N409" s="63">
        <f t="shared" si="84"/>
        <v>9</v>
      </c>
      <c r="O409" s="8">
        <v>0.56719087540556723</v>
      </c>
      <c r="P409" t="s">
        <v>45</v>
      </c>
      <c r="Q409" t="s">
        <v>46</v>
      </c>
      <c r="R409" t="str">
        <f t="shared" si="92"/>
        <v>Health: Insurance Premium</v>
      </c>
      <c r="S409" t="s">
        <v>44</v>
      </c>
      <c r="T409" t="s">
        <v>26</v>
      </c>
      <c r="U409" s="1">
        <v>111</v>
      </c>
      <c r="V409" s="1" t="str">
        <f t="shared" si="93"/>
        <v>Health: $111.00</v>
      </c>
      <c r="W409" s="1">
        <f>IF(U409="","",ROUND(U409*'Lookup Values'!$A$2,2))</f>
        <v>9.85</v>
      </c>
      <c r="X409" s="9" t="str">
        <f t="shared" si="94"/>
        <v>Expense</v>
      </c>
      <c r="Y409" s="2" t="s">
        <v>438</v>
      </c>
      <c r="Z409" s="3">
        <f t="shared" si="95"/>
        <v>40517</v>
      </c>
      <c r="AA409" s="67" t="str">
        <f t="shared" si="96"/>
        <v>NO</v>
      </c>
      <c r="AB409" s="2" t="str">
        <f t="shared" si="97"/>
        <v>NO</v>
      </c>
      <c r="AC409" t="str">
        <f>IF(AND(AND(G409&gt;=2007,G409&lt;=2009),OR(S409&lt;&gt;"MTA",S409&lt;&gt;"Fandango"),OR(P409="Food",P409="Shopping",P409="Entertainment")),"Awesome Transaction",IF(AND(G409&lt;=2010,Q409&lt;&gt;"Alcohol"),"Late Transaction",IF(G409=2006,"Early Transaction","CRAP Transaction")))</f>
        <v>Late Transaction</v>
      </c>
    </row>
    <row r="410" spans="1:29" x14ac:dyDescent="0.25">
      <c r="A410" s="2">
        <v>409</v>
      </c>
      <c r="B410" s="3" t="str">
        <f>TEXT(C410,"yymmdd") &amp; "-" &amp; UPPER(LEFT(P410,2)) &amp; "-" &amp; UPPER(LEFT(S410,3))</f>
        <v>090531-EN-FAN</v>
      </c>
      <c r="C410" s="3">
        <v>39964</v>
      </c>
      <c r="D410" s="3">
        <f t="shared" si="85"/>
        <v>39976</v>
      </c>
      <c r="E410" s="3">
        <f t="shared" si="86"/>
        <v>40025</v>
      </c>
      <c r="F410" s="3">
        <f t="shared" si="87"/>
        <v>39964</v>
      </c>
      <c r="G410" s="61">
        <f t="shared" si="88"/>
        <v>2009</v>
      </c>
      <c r="H410" s="61">
        <f t="shared" si="89"/>
        <v>5</v>
      </c>
      <c r="I410" s="61" t="str">
        <f>VLOOKUP(H410,'Lookup Values'!$C$2:$D$13,2,FALSE)</f>
        <v>MAY</v>
      </c>
      <c r="J410" s="61">
        <f t="shared" si="90"/>
        <v>31</v>
      </c>
      <c r="K410" s="61">
        <f t="shared" si="91"/>
        <v>1</v>
      </c>
      <c r="L410" s="61" t="str">
        <f>VLOOKUP(K410,'Lookup Values'!$F$2:$G$8,2,FALSE)</f>
        <v>Sunday</v>
      </c>
      <c r="M410" s="3">
        <v>39971</v>
      </c>
      <c r="N410" s="63">
        <f t="shared" si="84"/>
        <v>7</v>
      </c>
      <c r="O410" s="8">
        <v>0.90786797578665601</v>
      </c>
      <c r="P410" t="s">
        <v>14</v>
      </c>
      <c r="Q410" t="s">
        <v>28</v>
      </c>
      <c r="R410" t="str">
        <f t="shared" si="92"/>
        <v>Entertainment: Movies</v>
      </c>
      <c r="S410" t="s">
        <v>27</v>
      </c>
      <c r="T410" t="s">
        <v>29</v>
      </c>
      <c r="U410" s="1">
        <v>305</v>
      </c>
      <c r="V410" s="1" t="str">
        <f t="shared" si="93"/>
        <v>Entertainment: $305.00</v>
      </c>
      <c r="W410" s="1">
        <f>IF(U410="","",ROUND(U410*'Lookup Values'!$A$2,2))</f>
        <v>27.07</v>
      </c>
      <c r="X410" s="9" t="str">
        <f t="shared" si="94"/>
        <v>Expense</v>
      </c>
      <c r="Y410" s="2" t="s">
        <v>439</v>
      </c>
      <c r="Z410" s="3">
        <f t="shared" si="95"/>
        <v>39964</v>
      </c>
      <c r="AA410" s="67" t="str">
        <f t="shared" si="96"/>
        <v>NO</v>
      </c>
      <c r="AB410" s="2" t="str">
        <f t="shared" si="97"/>
        <v>NO</v>
      </c>
      <c r="AC410" t="str">
        <f>IF(AND(AND(G410&gt;=2007,G410&lt;=2009),OR(S410&lt;&gt;"MTA",S410&lt;&gt;"Fandango"),OR(P410="Food",P410="Shopping",P410="Entertainment")),"Awesome Transaction",IF(AND(G410&lt;=2010,Q410&lt;&gt;"Alcohol"),"Late Transaction",IF(G410=2006,"Early Transaction","CRAP Transaction")))</f>
        <v>Awesome Transaction</v>
      </c>
    </row>
    <row r="411" spans="1:29" x14ac:dyDescent="0.25">
      <c r="A411" s="2">
        <v>410</v>
      </c>
      <c r="B411" s="3" t="str">
        <f>TEXT(C411,"yymmdd") &amp; "-" &amp; UPPER(LEFT(P411,2)) &amp; "-" &amp; UPPER(LEFT(S411,3))</f>
        <v>080325-EN-MOE</v>
      </c>
      <c r="C411" s="3">
        <v>39532</v>
      </c>
      <c r="D411" s="3">
        <f t="shared" si="85"/>
        <v>39546</v>
      </c>
      <c r="E411" s="3">
        <f t="shared" si="86"/>
        <v>39593</v>
      </c>
      <c r="F411" s="3">
        <f t="shared" si="87"/>
        <v>39538</v>
      </c>
      <c r="G411" s="61">
        <f t="shared" si="88"/>
        <v>2008</v>
      </c>
      <c r="H411" s="61">
        <f t="shared" si="89"/>
        <v>3</v>
      </c>
      <c r="I411" s="61" t="str">
        <f>VLOOKUP(H411,'Lookup Values'!$C$2:$D$13,2,FALSE)</f>
        <v>MAR</v>
      </c>
      <c r="J411" s="61">
        <f t="shared" si="90"/>
        <v>25</v>
      </c>
      <c r="K411" s="61">
        <f t="shared" si="91"/>
        <v>3</v>
      </c>
      <c r="L411" s="61" t="str">
        <f>VLOOKUP(K411,'Lookup Values'!$F$2:$G$8,2,FALSE)</f>
        <v>Tuesday</v>
      </c>
      <c r="M411" s="3">
        <v>39538</v>
      </c>
      <c r="N411" s="63">
        <f t="shared" si="84"/>
        <v>6</v>
      </c>
      <c r="O411" s="8">
        <v>0.33414013843582324</v>
      </c>
      <c r="P411" t="s">
        <v>14</v>
      </c>
      <c r="Q411" t="s">
        <v>15</v>
      </c>
      <c r="R411" t="str">
        <f t="shared" si="92"/>
        <v>Entertainment: Alcohol</v>
      </c>
      <c r="S411" t="s">
        <v>13</v>
      </c>
      <c r="T411" t="s">
        <v>26</v>
      </c>
      <c r="U411" s="1">
        <v>111</v>
      </c>
      <c r="V411" s="1" t="str">
        <f t="shared" si="93"/>
        <v>Entertainment: $111.00</v>
      </c>
      <c r="W411" s="1">
        <f>IF(U411="","",ROUND(U411*'Lookup Values'!$A$2,2))</f>
        <v>9.85</v>
      </c>
      <c r="X411" s="9" t="str">
        <f t="shared" si="94"/>
        <v>Expense</v>
      </c>
      <c r="Y411" s="2" t="s">
        <v>394</v>
      </c>
      <c r="Z411" s="3">
        <f t="shared" si="95"/>
        <v>39532</v>
      </c>
      <c r="AA411" s="67" t="str">
        <f t="shared" si="96"/>
        <v>NO</v>
      </c>
      <c r="AB411" s="2" t="str">
        <f t="shared" si="97"/>
        <v>NO</v>
      </c>
      <c r="AC411" t="str">
        <f>IF(AND(AND(G411&gt;=2007,G411&lt;=2009),OR(S411&lt;&gt;"MTA",S411&lt;&gt;"Fandango"),OR(P411="Food",P411="Shopping",P411="Entertainment")),"Awesome Transaction",IF(AND(G411&lt;=2010,Q411&lt;&gt;"Alcohol"),"Late Transaction",IF(G411=2006,"Early Transaction","CRAP Transaction")))</f>
        <v>Awesome Transaction</v>
      </c>
    </row>
    <row r="412" spans="1:29" x14ac:dyDescent="0.25">
      <c r="A412" s="2">
        <v>411</v>
      </c>
      <c r="B412" s="3" t="str">
        <f>TEXT(C412,"yymmdd") &amp; "-" &amp; UPPER(LEFT(P412,2)) &amp; "-" &amp; UPPER(LEFT(S412,3))</f>
        <v>101106-SH-EXP</v>
      </c>
      <c r="C412" s="3">
        <v>40488</v>
      </c>
      <c r="D412" s="3">
        <f t="shared" si="85"/>
        <v>40501</v>
      </c>
      <c r="E412" s="3">
        <f t="shared" si="86"/>
        <v>40549</v>
      </c>
      <c r="F412" s="3">
        <f t="shared" si="87"/>
        <v>40512</v>
      </c>
      <c r="G412" s="61">
        <f t="shared" si="88"/>
        <v>2010</v>
      </c>
      <c r="H412" s="61">
        <f t="shared" si="89"/>
        <v>11</v>
      </c>
      <c r="I412" s="61" t="str">
        <f>VLOOKUP(H412,'Lookup Values'!$C$2:$D$13,2,FALSE)</f>
        <v>NOV</v>
      </c>
      <c r="J412" s="61">
        <f t="shared" si="90"/>
        <v>6</v>
      </c>
      <c r="K412" s="61">
        <f t="shared" si="91"/>
        <v>7</v>
      </c>
      <c r="L412" s="61" t="str">
        <f>VLOOKUP(K412,'Lookup Values'!$F$2:$G$8,2,FALSE)</f>
        <v>Saturday</v>
      </c>
      <c r="M412" s="3">
        <v>40491</v>
      </c>
      <c r="N412" s="63">
        <f t="shared" si="84"/>
        <v>3</v>
      </c>
      <c r="O412" s="8">
        <v>0.70758303787077792</v>
      </c>
      <c r="P412" t="s">
        <v>21</v>
      </c>
      <c r="Q412" t="s">
        <v>41</v>
      </c>
      <c r="R412" t="str">
        <f t="shared" si="92"/>
        <v>Shopping: Clothing</v>
      </c>
      <c r="S412" t="s">
        <v>40</v>
      </c>
      <c r="T412" t="s">
        <v>26</v>
      </c>
      <c r="U412" s="1">
        <v>42</v>
      </c>
      <c r="V412" s="1" t="str">
        <f t="shared" si="93"/>
        <v>Shopping: $42.00</v>
      </c>
      <c r="W412" s="1">
        <f>IF(U412="","",ROUND(U412*'Lookup Values'!$A$2,2))</f>
        <v>3.73</v>
      </c>
      <c r="X412" s="9" t="str">
        <f t="shared" si="94"/>
        <v>Expense</v>
      </c>
      <c r="Y412" s="2" t="s">
        <v>440</v>
      </c>
      <c r="Z412" s="3">
        <f t="shared" si="95"/>
        <v>40488</v>
      </c>
      <c r="AA412" s="67" t="str">
        <f t="shared" si="96"/>
        <v>NO</v>
      </c>
      <c r="AB412" s="2" t="str">
        <f t="shared" si="97"/>
        <v>NO</v>
      </c>
      <c r="AC412" t="str">
        <f>IF(AND(AND(G412&gt;=2007,G412&lt;=2009),OR(S412&lt;&gt;"MTA",S412&lt;&gt;"Fandango"),OR(P412="Food",P412="Shopping",P412="Entertainment")),"Awesome Transaction",IF(AND(G412&lt;=2010,Q412&lt;&gt;"Alcohol"),"Late Transaction",IF(G412=2006,"Early Transaction","CRAP Transaction")))</f>
        <v>Late Transaction</v>
      </c>
    </row>
    <row r="413" spans="1:29" x14ac:dyDescent="0.25">
      <c r="A413" s="2">
        <v>412</v>
      </c>
      <c r="B413" s="3" t="str">
        <f>TEXT(C413,"yymmdd") &amp; "-" &amp; UPPER(LEFT(P413,2)) &amp; "-" &amp; UPPER(LEFT(S413,3))</f>
        <v>100805-IN-AUN</v>
      </c>
      <c r="C413" s="3">
        <v>40395</v>
      </c>
      <c r="D413" s="3">
        <f t="shared" si="85"/>
        <v>40409</v>
      </c>
      <c r="E413" s="3">
        <f t="shared" si="86"/>
        <v>40456</v>
      </c>
      <c r="F413" s="3">
        <f t="shared" si="87"/>
        <v>40421</v>
      </c>
      <c r="G413" s="61">
        <f t="shared" si="88"/>
        <v>2010</v>
      </c>
      <c r="H413" s="61">
        <f t="shared" si="89"/>
        <v>8</v>
      </c>
      <c r="I413" s="61" t="str">
        <f>VLOOKUP(H413,'Lookup Values'!$C$2:$D$13,2,FALSE)</f>
        <v>AUG</v>
      </c>
      <c r="J413" s="61">
        <f t="shared" si="90"/>
        <v>5</v>
      </c>
      <c r="K413" s="61">
        <f t="shared" si="91"/>
        <v>5</v>
      </c>
      <c r="L413" s="61" t="str">
        <f>VLOOKUP(K413,'Lookup Values'!$F$2:$G$8,2,FALSE)</f>
        <v>Thursday</v>
      </c>
      <c r="M413" s="3">
        <v>40396</v>
      </c>
      <c r="N413" s="63">
        <f t="shared" si="84"/>
        <v>1</v>
      </c>
      <c r="O413" s="8">
        <v>0.31146141548828288</v>
      </c>
      <c r="P413" t="s">
        <v>61</v>
      </c>
      <c r="Q413" t="s">
        <v>64</v>
      </c>
      <c r="R413" t="str">
        <f t="shared" si="92"/>
        <v>Income: Gift Received</v>
      </c>
      <c r="S413" t="s">
        <v>67</v>
      </c>
      <c r="T413" t="s">
        <v>16</v>
      </c>
      <c r="U413" s="1">
        <v>325</v>
      </c>
      <c r="V413" s="1" t="str">
        <f t="shared" si="93"/>
        <v>Income: $325.00</v>
      </c>
      <c r="W413" s="1">
        <f>IF(U413="","",ROUND(U413*'Lookup Values'!$A$2,2))</f>
        <v>28.84</v>
      </c>
      <c r="X413" s="9" t="str">
        <f t="shared" si="94"/>
        <v>Income</v>
      </c>
      <c r="Y413" s="2" t="s">
        <v>441</v>
      </c>
      <c r="Z413" s="3">
        <f t="shared" si="95"/>
        <v>40395</v>
      </c>
      <c r="AA413" s="67" t="str">
        <f t="shared" si="96"/>
        <v>NO</v>
      </c>
      <c r="AB413" s="2" t="str">
        <f t="shared" si="97"/>
        <v>NO</v>
      </c>
      <c r="AC413" t="str">
        <f>IF(AND(AND(G413&gt;=2007,G413&lt;=2009),OR(S413&lt;&gt;"MTA",S413&lt;&gt;"Fandango"),OR(P413="Food",P413="Shopping",P413="Entertainment")),"Awesome Transaction",IF(AND(G413&lt;=2010,Q413&lt;&gt;"Alcohol"),"Late Transaction",IF(G413=2006,"Early Transaction","CRAP Transaction")))</f>
        <v>Late Transaction</v>
      </c>
    </row>
    <row r="414" spans="1:29" x14ac:dyDescent="0.25">
      <c r="A414" s="2">
        <v>413</v>
      </c>
      <c r="B414" s="3" t="str">
        <f>TEXT(C414,"yymmdd") &amp; "-" &amp; UPPER(LEFT(P414,2)) &amp; "-" &amp; UPPER(LEFT(S414,3))</f>
        <v>070721-HO-BED</v>
      </c>
      <c r="C414" s="3">
        <v>39284</v>
      </c>
      <c r="D414" s="3">
        <f t="shared" si="85"/>
        <v>39297</v>
      </c>
      <c r="E414" s="3">
        <f t="shared" si="86"/>
        <v>39346</v>
      </c>
      <c r="F414" s="3">
        <f t="shared" si="87"/>
        <v>39294</v>
      </c>
      <c r="G414" s="61">
        <f t="shared" si="88"/>
        <v>2007</v>
      </c>
      <c r="H414" s="61">
        <f t="shared" si="89"/>
        <v>7</v>
      </c>
      <c r="I414" s="61" t="str">
        <f>VLOOKUP(H414,'Lookup Values'!$C$2:$D$13,2,FALSE)</f>
        <v>JUL</v>
      </c>
      <c r="J414" s="61">
        <f t="shared" si="90"/>
        <v>21</v>
      </c>
      <c r="K414" s="61">
        <f t="shared" si="91"/>
        <v>7</v>
      </c>
      <c r="L414" s="61" t="str">
        <f>VLOOKUP(K414,'Lookup Values'!$F$2:$G$8,2,FALSE)</f>
        <v>Saturday</v>
      </c>
      <c r="M414" s="3">
        <v>39293</v>
      </c>
      <c r="N414" s="63">
        <f t="shared" si="84"/>
        <v>9</v>
      </c>
      <c r="O414" s="8">
        <v>0.55367023653344427</v>
      </c>
      <c r="P414" t="s">
        <v>38</v>
      </c>
      <c r="Q414" t="s">
        <v>39</v>
      </c>
      <c r="R414" t="str">
        <f t="shared" si="92"/>
        <v>Home: Cleaning Supplies</v>
      </c>
      <c r="S414" t="s">
        <v>37</v>
      </c>
      <c r="T414" t="s">
        <v>26</v>
      </c>
      <c r="U414" s="1">
        <v>99</v>
      </c>
      <c r="V414" s="1" t="str">
        <f t="shared" si="93"/>
        <v>Home: $99.00</v>
      </c>
      <c r="W414" s="1">
        <f>IF(U414="","",ROUND(U414*'Lookup Values'!$A$2,2))</f>
        <v>8.7899999999999991</v>
      </c>
      <c r="X414" s="9" t="str">
        <f t="shared" si="94"/>
        <v>Expense</v>
      </c>
      <c r="Y414" s="2" t="s">
        <v>442</v>
      </c>
      <c r="Z414" s="3">
        <f t="shared" si="95"/>
        <v>39284</v>
      </c>
      <c r="AA414" s="67" t="str">
        <f t="shared" si="96"/>
        <v>NO</v>
      </c>
      <c r="AB414" s="2" t="str">
        <f t="shared" si="97"/>
        <v>NO</v>
      </c>
      <c r="AC414" t="str">
        <f>IF(AND(AND(G414&gt;=2007,G414&lt;=2009),OR(S414&lt;&gt;"MTA",S414&lt;&gt;"Fandango"),OR(P414="Food",P414="Shopping",P414="Entertainment")),"Awesome Transaction",IF(AND(G414&lt;=2010,Q414&lt;&gt;"Alcohol"),"Late Transaction",IF(G414=2006,"Early Transaction","CRAP Transaction")))</f>
        <v>Late Transaction</v>
      </c>
    </row>
    <row r="415" spans="1:29" x14ac:dyDescent="0.25">
      <c r="A415" s="2">
        <v>414</v>
      </c>
      <c r="B415" s="3" t="str">
        <f>TEXT(C415,"yymmdd") &amp; "-" &amp; UPPER(LEFT(P415,2)) &amp; "-" &amp; UPPER(LEFT(S415,3))</f>
        <v>120529-EN-MOE</v>
      </c>
      <c r="C415" s="3">
        <v>41058</v>
      </c>
      <c r="D415" s="3">
        <f t="shared" si="85"/>
        <v>41072</v>
      </c>
      <c r="E415" s="3">
        <f t="shared" si="86"/>
        <v>41119</v>
      </c>
      <c r="F415" s="3">
        <f t="shared" si="87"/>
        <v>41060</v>
      </c>
      <c r="G415" s="61">
        <f t="shared" si="88"/>
        <v>2012</v>
      </c>
      <c r="H415" s="61">
        <f t="shared" si="89"/>
        <v>5</v>
      </c>
      <c r="I415" s="61" t="str">
        <f>VLOOKUP(H415,'Lookup Values'!$C$2:$D$13,2,FALSE)</f>
        <v>MAY</v>
      </c>
      <c r="J415" s="61">
        <f t="shared" si="90"/>
        <v>29</v>
      </c>
      <c r="K415" s="61">
        <f t="shared" si="91"/>
        <v>3</v>
      </c>
      <c r="L415" s="61" t="str">
        <f>VLOOKUP(K415,'Lookup Values'!$F$2:$G$8,2,FALSE)</f>
        <v>Tuesday</v>
      </c>
      <c r="M415" s="3">
        <v>41059</v>
      </c>
      <c r="N415" s="63">
        <f t="shared" si="84"/>
        <v>1</v>
      </c>
      <c r="O415" s="8">
        <v>0.16173962729501368</v>
      </c>
      <c r="P415" t="s">
        <v>14</v>
      </c>
      <c r="Q415" t="s">
        <v>15</v>
      </c>
      <c r="R415" t="str">
        <f t="shared" si="92"/>
        <v>Entertainment: Alcohol</v>
      </c>
      <c r="S415" t="s">
        <v>13</v>
      </c>
      <c r="T415" t="s">
        <v>26</v>
      </c>
      <c r="U415" s="1">
        <v>198</v>
      </c>
      <c r="V415" s="1" t="str">
        <f t="shared" si="93"/>
        <v>Entertainment: $198.00</v>
      </c>
      <c r="W415" s="1">
        <f>IF(U415="","",ROUND(U415*'Lookup Values'!$A$2,2))</f>
        <v>17.57</v>
      </c>
      <c r="X415" s="9" t="str">
        <f t="shared" si="94"/>
        <v>Expense</v>
      </c>
      <c r="Y415" s="2" t="s">
        <v>443</v>
      </c>
      <c r="Z415" s="3">
        <f t="shared" si="95"/>
        <v>41058</v>
      </c>
      <c r="AA415" s="67" t="str">
        <f t="shared" si="96"/>
        <v>NO</v>
      </c>
      <c r="AB415" s="2" t="str">
        <f t="shared" si="97"/>
        <v>NO</v>
      </c>
      <c r="AC415" t="str">
        <f>IF(AND(AND(G415&gt;=2007,G415&lt;=2009),OR(S415&lt;&gt;"MTA",S415&lt;&gt;"Fandango"),OR(P415="Food",P415="Shopping",P415="Entertainment")),"Awesome Transaction",IF(AND(G415&lt;=2010,Q415&lt;&gt;"Alcohol"),"Late Transaction",IF(G415=2006,"Early Transaction","CRAP Transaction")))</f>
        <v>CRAP Transaction</v>
      </c>
    </row>
    <row r="416" spans="1:29" x14ac:dyDescent="0.25">
      <c r="A416" s="2">
        <v>415</v>
      </c>
      <c r="B416" s="3" t="str">
        <f>TEXT(C416,"yymmdd") &amp; "-" &amp; UPPER(LEFT(P416,2)) &amp; "-" &amp; UPPER(LEFT(S416,3))</f>
        <v>080405-FO-BAN</v>
      </c>
      <c r="C416" s="3">
        <v>39543</v>
      </c>
      <c r="D416" s="3">
        <f t="shared" si="85"/>
        <v>39556</v>
      </c>
      <c r="E416" s="3">
        <f t="shared" si="86"/>
        <v>39604</v>
      </c>
      <c r="F416" s="3">
        <f t="shared" si="87"/>
        <v>39568</v>
      </c>
      <c r="G416" s="61">
        <f t="shared" si="88"/>
        <v>2008</v>
      </c>
      <c r="H416" s="61">
        <f t="shared" si="89"/>
        <v>4</v>
      </c>
      <c r="I416" s="61" t="str">
        <f>VLOOKUP(H416,'Lookup Values'!$C$2:$D$13,2,FALSE)</f>
        <v>APR</v>
      </c>
      <c r="J416" s="61">
        <f t="shared" si="90"/>
        <v>5</v>
      </c>
      <c r="K416" s="61">
        <f t="shared" si="91"/>
        <v>7</v>
      </c>
      <c r="L416" s="61" t="str">
        <f>VLOOKUP(K416,'Lookup Values'!$F$2:$G$8,2,FALSE)</f>
        <v>Saturday</v>
      </c>
      <c r="M416" s="3">
        <v>39548</v>
      </c>
      <c r="N416" s="63">
        <f t="shared" si="84"/>
        <v>5</v>
      </c>
      <c r="O416" s="8">
        <v>0.74933343913286266</v>
      </c>
      <c r="P416" t="s">
        <v>18</v>
      </c>
      <c r="Q416" t="s">
        <v>19</v>
      </c>
      <c r="R416" t="str">
        <f t="shared" si="92"/>
        <v>Food: Restaurants</v>
      </c>
      <c r="S416" t="s">
        <v>17</v>
      </c>
      <c r="T416" t="s">
        <v>29</v>
      </c>
      <c r="U416" s="1">
        <v>420</v>
      </c>
      <c r="V416" s="1" t="str">
        <f t="shared" si="93"/>
        <v>Food: $420.00</v>
      </c>
      <c r="W416" s="1">
        <f>IF(U416="","",ROUND(U416*'Lookup Values'!$A$2,2))</f>
        <v>37.28</v>
      </c>
      <c r="X416" s="9" t="str">
        <f t="shared" si="94"/>
        <v>Expense</v>
      </c>
      <c r="Y416" s="2" t="s">
        <v>349</v>
      </c>
      <c r="Z416" s="3">
        <f t="shared" si="95"/>
        <v>39543</v>
      </c>
      <c r="AA416" s="67" t="str">
        <f t="shared" si="96"/>
        <v>NO</v>
      </c>
      <c r="AB416" s="2" t="str">
        <f t="shared" si="97"/>
        <v>NO</v>
      </c>
      <c r="AC416" t="str">
        <f>IF(AND(AND(G416&gt;=2007,G416&lt;=2009),OR(S416&lt;&gt;"MTA",S416&lt;&gt;"Fandango"),OR(P416="Food",P416="Shopping",P416="Entertainment")),"Awesome Transaction",IF(AND(G416&lt;=2010,Q416&lt;&gt;"Alcohol"),"Late Transaction",IF(G416=2006,"Early Transaction","CRAP Transaction")))</f>
        <v>Awesome Transaction</v>
      </c>
    </row>
    <row r="417" spans="1:29" x14ac:dyDescent="0.25">
      <c r="A417" s="2">
        <v>416</v>
      </c>
      <c r="B417" s="3" t="str">
        <f>TEXT(C417,"yymmdd") &amp; "-" &amp; UPPER(LEFT(P417,2)) &amp; "-" &amp; UPPER(LEFT(S417,3))</f>
        <v>120127-TR-MTA</v>
      </c>
      <c r="C417" s="3">
        <v>40935</v>
      </c>
      <c r="D417" s="3">
        <f t="shared" si="85"/>
        <v>40949</v>
      </c>
      <c r="E417" s="3">
        <f t="shared" si="86"/>
        <v>40995</v>
      </c>
      <c r="F417" s="3">
        <f t="shared" si="87"/>
        <v>40939</v>
      </c>
      <c r="G417" s="61">
        <f t="shared" si="88"/>
        <v>2012</v>
      </c>
      <c r="H417" s="61">
        <f t="shared" si="89"/>
        <v>1</v>
      </c>
      <c r="I417" s="61" t="str">
        <f>VLOOKUP(H417,'Lookup Values'!$C$2:$D$13,2,FALSE)</f>
        <v>JAN</v>
      </c>
      <c r="J417" s="61">
        <f t="shared" si="90"/>
        <v>27</v>
      </c>
      <c r="K417" s="61">
        <f t="shared" si="91"/>
        <v>6</v>
      </c>
      <c r="L417" s="61" t="str">
        <f>VLOOKUP(K417,'Lookup Values'!$F$2:$G$8,2,FALSE)</f>
        <v>Friday</v>
      </c>
      <c r="M417" s="3">
        <v>40936</v>
      </c>
      <c r="N417" s="63">
        <f t="shared" si="84"/>
        <v>1</v>
      </c>
      <c r="O417" s="8">
        <v>0.81700615000042387</v>
      </c>
      <c r="P417" t="s">
        <v>33</v>
      </c>
      <c r="Q417" t="s">
        <v>34</v>
      </c>
      <c r="R417" t="str">
        <f t="shared" si="92"/>
        <v>Transportation: Subway</v>
      </c>
      <c r="S417" t="s">
        <v>32</v>
      </c>
      <c r="T417" t="s">
        <v>26</v>
      </c>
      <c r="U417" s="1">
        <v>253</v>
      </c>
      <c r="V417" s="1" t="str">
        <f t="shared" si="93"/>
        <v>Transportation: $253.00</v>
      </c>
      <c r="W417" s="1">
        <f>IF(U417="","",ROUND(U417*'Lookup Values'!$A$2,2))</f>
        <v>22.45</v>
      </c>
      <c r="X417" s="9" t="str">
        <f t="shared" si="94"/>
        <v>Expense</v>
      </c>
      <c r="Y417" s="2" t="s">
        <v>444</v>
      </c>
      <c r="Z417" s="3">
        <f t="shared" si="95"/>
        <v>40935</v>
      </c>
      <c r="AA417" s="67" t="str">
        <f t="shared" si="96"/>
        <v>YES</v>
      </c>
      <c r="AB417" s="2" t="str">
        <f t="shared" si="97"/>
        <v>NO</v>
      </c>
      <c r="AC417" t="str">
        <f>IF(AND(AND(G417&gt;=2007,G417&lt;=2009),OR(S417&lt;&gt;"MTA",S417&lt;&gt;"Fandango"),OR(P417="Food",P417="Shopping",P417="Entertainment")),"Awesome Transaction",IF(AND(G417&lt;=2010,Q417&lt;&gt;"Alcohol"),"Late Transaction",IF(G417=2006,"Early Transaction","CRAP Transaction")))</f>
        <v>CRAP Transaction</v>
      </c>
    </row>
    <row r="418" spans="1:29" x14ac:dyDescent="0.25">
      <c r="A418" s="2">
        <v>417</v>
      </c>
      <c r="B418" s="3" t="str">
        <f>TEXT(C418,"yymmdd") &amp; "-" &amp; UPPER(LEFT(P418,2)) &amp; "-" &amp; UPPER(LEFT(S418,3))</f>
        <v>070315-ED-SKI</v>
      </c>
      <c r="C418" s="3">
        <v>39156</v>
      </c>
      <c r="D418" s="3">
        <f t="shared" si="85"/>
        <v>39170</v>
      </c>
      <c r="E418" s="3">
        <f t="shared" si="86"/>
        <v>39217</v>
      </c>
      <c r="F418" s="3">
        <f t="shared" si="87"/>
        <v>39172</v>
      </c>
      <c r="G418" s="61">
        <f t="shared" si="88"/>
        <v>2007</v>
      </c>
      <c r="H418" s="61">
        <f t="shared" si="89"/>
        <v>3</v>
      </c>
      <c r="I418" s="61" t="str">
        <f>VLOOKUP(H418,'Lookup Values'!$C$2:$D$13,2,FALSE)</f>
        <v>MAR</v>
      </c>
      <c r="J418" s="61">
        <f t="shared" si="90"/>
        <v>15</v>
      </c>
      <c r="K418" s="61">
        <f t="shared" si="91"/>
        <v>5</v>
      </c>
      <c r="L418" s="61" t="str">
        <f>VLOOKUP(K418,'Lookup Values'!$F$2:$G$8,2,FALSE)</f>
        <v>Thursday</v>
      </c>
      <c r="M418" s="3">
        <v>39161</v>
      </c>
      <c r="N418" s="63">
        <f t="shared" si="84"/>
        <v>5</v>
      </c>
      <c r="O418" s="8">
        <v>0.66115804249339138</v>
      </c>
      <c r="P418" t="s">
        <v>24</v>
      </c>
      <c r="Q418" t="s">
        <v>36</v>
      </c>
      <c r="R418" t="str">
        <f t="shared" si="92"/>
        <v>Education: Professional Development</v>
      </c>
      <c r="S418" t="s">
        <v>35</v>
      </c>
      <c r="T418" t="s">
        <v>16</v>
      </c>
      <c r="U418" s="1">
        <v>262</v>
      </c>
      <c r="V418" s="1" t="str">
        <f t="shared" si="93"/>
        <v>Education: $262.00</v>
      </c>
      <c r="W418" s="1">
        <f>IF(U418="","",ROUND(U418*'Lookup Values'!$A$2,2))</f>
        <v>23.25</v>
      </c>
      <c r="X418" s="9" t="str">
        <f t="shared" si="94"/>
        <v>Expense</v>
      </c>
      <c r="Y418" s="2" t="s">
        <v>390</v>
      </c>
      <c r="Z418" s="3">
        <f t="shared" si="95"/>
        <v>39156</v>
      </c>
      <c r="AA418" s="67" t="str">
        <f t="shared" si="96"/>
        <v>YES</v>
      </c>
      <c r="AB418" s="2" t="str">
        <f t="shared" si="97"/>
        <v>NO</v>
      </c>
      <c r="AC418" t="str">
        <f>IF(AND(AND(G418&gt;=2007,G418&lt;=2009),OR(S418&lt;&gt;"MTA",S418&lt;&gt;"Fandango"),OR(P418="Food",P418="Shopping",P418="Entertainment")),"Awesome Transaction",IF(AND(G418&lt;=2010,Q418&lt;&gt;"Alcohol"),"Late Transaction",IF(G418=2006,"Early Transaction","CRAP Transaction")))</f>
        <v>Late Transaction</v>
      </c>
    </row>
    <row r="419" spans="1:29" x14ac:dyDescent="0.25">
      <c r="A419" s="2">
        <v>418</v>
      </c>
      <c r="B419" s="3" t="str">
        <f>TEXT(C419,"yymmdd") &amp; "-" &amp; UPPER(LEFT(P419,2)) &amp; "-" &amp; UPPER(LEFT(S419,3))</f>
        <v>090307-FO-BAN</v>
      </c>
      <c r="C419" s="3">
        <v>39879</v>
      </c>
      <c r="D419" s="3">
        <f t="shared" si="85"/>
        <v>39892</v>
      </c>
      <c r="E419" s="3">
        <f t="shared" si="86"/>
        <v>39940</v>
      </c>
      <c r="F419" s="3">
        <f t="shared" si="87"/>
        <v>39903</v>
      </c>
      <c r="G419" s="61">
        <f t="shared" si="88"/>
        <v>2009</v>
      </c>
      <c r="H419" s="61">
        <f t="shared" si="89"/>
        <v>3</v>
      </c>
      <c r="I419" s="61" t="str">
        <f>VLOOKUP(H419,'Lookup Values'!$C$2:$D$13,2,FALSE)</f>
        <v>MAR</v>
      </c>
      <c r="J419" s="61">
        <f t="shared" si="90"/>
        <v>7</v>
      </c>
      <c r="K419" s="61">
        <f t="shared" si="91"/>
        <v>7</v>
      </c>
      <c r="L419" s="61" t="str">
        <f>VLOOKUP(K419,'Lookup Values'!$F$2:$G$8,2,FALSE)</f>
        <v>Saturday</v>
      </c>
      <c r="M419" s="3">
        <v>39883</v>
      </c>
      <c r="N419" s="63">
        <f t="shared" si="84"/>
        <v>4</v>
      </c>
      <c r="O419" s="8">
        <v>0.62792646313087186</v>
      </c>
      <c r="P419" t="s">
        <v>18</v>
      </c>
      <c r="Q419" t="s">
        <v>19</v>
      </c>
      <c r="R419" t="str">
        <f t="shared" si="92"/>
        <v>Food: Restaurants</v>
      </c>
      <c r="S419" t="s">
        <v>17</v>
      </c>
      <c r="T419" t="s">
        <v>26</v>
      </c>
      <c r="U419" s="1">
        <v>396</v>
      </c>
      <c r="V419" s="1" t="str">
        <f t="shared" si="93"/>
        <v>Food: $396.00</v>
      </c>
      <c r="W419" s="1">
        <f>IF(U419="","",ROUND(U419*'Lookup Values'!$A$2,2))</f>
        <v>35.15</v>
      </c>
      <c r="X419" s="9" t="str">
        <f t="shared" si="94"/>
        <v>Expense</v>
      </c>
      <c r="Y419" s="2" t="s">
        <v>296</v>
      </c>
      <c r="Z419" s="3">
        <f t="shared" si="95"/>
        <v>39879</v>
      </c>
      <c r="AA419" s="67" t="str">
        <f t="shared" si="96"/>
        <v>NO</v>
      </c>
      <c r="AB419" s="2" t="str">
        <f t="shared" si="97"/>
        <v>NO</v>
      </c>
      <c r="AC419" t="str">
        <f>IF(AND(AND(G419&gt;=2007,G419&lt;=2009),OR(S419&lt;&gt;"MTA",S419&lt;&gt;"Fandango"),OR(P419="Food",P419="Shopping",P419="Entertainment")),"Awesome Transaction",IF(AND(G419&lt;=2010,Q419&lt;&gt;"Alcohol"),"Late Transaction",IF(G419=2006,"Early Transaction","CRAP Transaction")))</f>
        <v>Awesome Transaction</v>
      </c>
    </row>
    <row r="420" spans="1:29" x14ac:dyDescent="0.25">
      <c r="A420" s="2">
        <v>419</v>
      </c>
      <c r="B420" s="3" t="str">
        <f>TEXT(C420,"yymmdd") &amp; "-" &amp; UPPER(LEFT(P420,2)) &amp; "-" &amp; UPPER(LEFT(S420,3))</f>
        <v>071216-IN-AUN</v>
      </c>
      <c r="C420" s="3">
        <v>39432</v>
      </c>
      <c r="D420" s="3">
        <f t="shared" si="85"/>
        <v>39444</v>
      </c>
      <c r="E420" s="3">
        <f t="shared" si="86"/>
        <v>39494</v>
      </c>
      <c r="F420" s="3">
        <f t="shared" si="87"/>
        <v>39447</v>
      </c>
      <c r="G420" s="61">
        <f t="shared" si="88"/>
        <v>2007</v>
      </c>
      <c r="H420" s="61">
        <f t="shared" si="89"/>
        <v>12</v>
      </c>
      <c r="I420" s="61" t="str">
        <f>VLOOKUP(H420,'Lookup Values'!$C$2:$D$13,2,FALSE)</f>
        <v>DEC</v>
      </c>
      <c r="J420" s="61">
        <f t="shared" si="90"/>
        <v>16</v>
      </c>
      <c r="K420" s="61">
        <f t="shared" si="91"/>
        <v>1</v>
      </c>
      <c r="L420" s="61" t="str">
        <f>VLOOKUP(K420,'Lookup Values'!$F$2:$G$8,2,FALSE)</f>
        <v>Sunday</v>
      </c>
      <c r="M420" s="3">
        <v>39438</v>
      </c>
      <c r="N420" s="63">
        <f t="shared" si="84"/>
        <v>6</v>
      </c>
      <c r="O420" s="8">
        <v>0.77272407178269842</v>
      </c>
      <c r="P420" t="s">
        <v>61</v>
      </c>
      <c r="Q420" t="s">
        <v>64</v>
      </c>
      <c r="R420" t="str">
        <f t="shared" si="92"/>
        <v>Income: Gift Received</v>
      </c>
      <c r="S420" t="s">
        <v>67</v>
      </c>
      <c r="T420" t="s">
        <v>16</v>
      </c>
      <c r="U420" s="1">
        <v>159</v>
      </c>
      <c r="V420" s="1" t="str">
        <f t="shared" si="93"/>
        <v>Income: $159.00</v>
      </c>
      <c r="W420" s="1">
        <f>IF(U420="","",ROUND(U420*'Lookup Values'!$A$2,2))</f>
        <v>14.11</v>
      </c>
      <c r="X420" s="9" t="str">
        <f t="shared" si="94"/>
        <v>Income</v>
      </c>
      <c r="Y420" s="2" t="s">
        <v>445</v>
      </c>
      <c r="Z420" s="3">
        <f t="shared" si="95"/>
        <v>39432</v>
      </c>
      <c r="AA420" s="67" t="str">
        <f t="shared" si="96"/>
        <v>NO</v>
      </c>
      <c r="AB420" s="2" t="str">
        <f t="shared" si="97"/>
        <v>NO</v>
      </c>
      <c r="AC420" t="str">
        <f>IF(AND(AND(G420&gt;=2007,G420&lt;=2009),OR(S420&lt;&gt;"MTA",S420&lt;&gt;"Fandango"),OR(P420="Food",P420="Shopping",P420="Entertainment")),"Awesome Transaction",IF(AND(G420&lt;=2010,Q420&lt;&gt;"Alcohol"),"Late Transaction",IF(G420=2006,"Early Transaction","CRAP Transaction")))</f>
        <v>Late Transaction</v>
      </c>
    </row>
    <row r="421" spans="1:29" x14ac:dyDescent="0.25">
      <c r="A421" s="2">
        <v>420</v>
      </c>
      <c r="B421" s="3" t="str">
        <f>TEXT(C421,"yymmdd") &amp; "-" &amp; UPPER(LEFT(P421,2)) &amp; "-" &amp; UPPER(LEFT(S421,3))</f>
        <v>080824-TR-MTA</v>
      </c>
      <c r="C421" s="3">
        <v>39684</v>
      </c>
      <c r="D421" s="3">
        <f t="shared" si="85"/>
        <v>39696</v>
      </c>
      <c r="E421" s="3">
        <f t="shared" si="86"/>
        <v>39745</v>
      </c>
      <c r="F421" s="3">
        <f t="shared" si="87"/>
        <v>39691</v>
      </c>
      <c r="G421" s="61">
        <f t="shared" si="88"/>
        <v>2008</v>
      </c>
      <c r="H421" s="61">
        <f t="shared" si="89"/>
        <v>8</v>
      </c>
      <c r="I421" s="61" t="str">
        <f>VLOOKUP(H421,'Lookup Values'!$C$2:$D$13,2,FALSE)</f>
        <v>AUG</v>
      </c>
      <c r="J421" s="61">
        <f t="shared" si="90"/>
        <v>24</v>
      </c>
      <c r="K421" s="61">
        <f t="shared" si="91"/>
        <v>1</v>
      </c>
      <c r="L421" s="61" t="str">
        <f>VLOOKUP(K421,'Lookup Values'!$F$2:$G$8,2,FALSE)</f>
        <v>Sunday</v>
      </c>
      <c r="M421" s="3">
        <v>39686</v>
      </c>
      <c r="N421" s="63">
        <f t="shared" si="84"/>
        <v>2</v>
      </c>
      <c r="O421" s="8">
        <v>0.91040692283799529</v>
      </c>
      <c r="P421" t="s">
        <v>33</v>
      </c>
      <c r="Q421" t="s">
        <v>34</v>
      </c>
      <c r="R421" t="str">
        <f t="shared" si="92"/>
        <v>Transportation: Subway</v>
      </c>
      <c r="S421" t="s">
        <v>32</v>
      </c>
      <c r="T421" t="s">
        <v>26</v>
      </c>
      <c r="U421" s="1">
        <v>190</v>
      </c>
      <c r="V421" s="1" t="str">
        <f t="shared" si="93"/>
        <v>Transportation: $190.00</v>
      </c>
      <c r="W421" s="1">
        <f>IF(U421="","",ROUND(U421*'Lookup Values'!$A$2,2))</f>
        <v>16.86</v>
      </c>
      <c r="X421" s="9" t="str">
        <f t="shared" si="94"/>
        <v>Expense</v>
      </c>
      <c r="Y421" s="2" t="s">
        <v>191</v>
      </c>
      <c r="Z421" s="3">
        <f t="shared" si="95"/>
        <v>39684</v>
      </c>
      <c r="AA421" s="67" t="str">
        <f t="shared" si="96"/>
        <v>YES</v>
      </c>
      <c r="AB421" s="2" t="str">
        <f t="shared" si="97"/>
        <v>NO</v>
      </c>
      <c r="AC421" t="str">
        <f>IF(AND(AND(G421&gt;=2007,G421&lt;=2009),OR(S421&lt;&gt;"MTA",S421&lt;&gt;"Fandango"),OR(P421="Food",P421="Shopping",P421="Entertainment")),"Awesome Transaction",IF(AND(G421&lt;=2010,Q421&lt;&gt;"Alcohol"),"Late Transaction",IF(G421=2006,"Early Transaction","CRAP Transaction")))</f>
        <v>Late Transaction</v>
      </c>
    </row>
    <row r="422" spans="1:29" x14ac:dyDescent="0.25">
      <c r="A422" s="2">
        <v>421</v>
      </c>
      <c r="B422" s="3" t="str">
        <f>TEXT(C422,"yymmdd") &amp; "-" &amp; UPPER(LEFT(P422,2)) &amp; "-" &amp; UPPER(LEFT(S422,3))</f>
        <v>120812-SH-AMA</v>
      </c>
      <c r="C422" s="3">
        <v>41133</v>
      </c>
      <c r="D422" s="3">
        <f t="shared" si="85"/>
        <v>41145</v>
      </c>
      <c r="E422" s="3">
        <f t="shared" si="86"/>
        <v>41194</v>
      </c>
      <c r="F422" s="3">
        <f t="shared" si="87"/>
        <v>41152</v>
      </c>
      <c r="G422" s="61">
        <f t="shared" si="88"/>
        <v>2012</v>
      </c>
      <c r="H422" s="61">
        <f t="shared" si="89"/>
        <v>8</v>
      </c>
      <c r="I422" s="61" t="str">
        <f>VLOOKUP(H422,'Lookup Values'!$C$2:$D$13,2,FALSE)</f>
        <v>AUG</v>
      </c>
      <c r="J422" s="61">
        <f t="shared" si="90"/>
        <v>12</v>
      </c>
      <c r="K422" s="61">
        <f t="shared" si="91"/>
        <v>1</v>
      </c>
      <c r="L422" s="61" t="str">
        <f>VLOOKUP(K422,'Lookup Values'!$F$2:$G$8,2,FALSE)</f>
        <v>Sunday</v>
      </c>
      <c r="M422" s="3">
        <v>41140</v>
      </c>
      <c r="N422" s="63">
        <f t="shared" si="84"/>
        <v>7</v>
      </c>
      <c r="O422" s="8">
        <v>0.45794943027500978</v>
      </c>
      <c r="P422" t="s">
        <v>21</v>
      </c>
      <c r="Q422" t="s">
        <v>22</v>
      </c>
      <c r="R422" t="str">
        <f t="shared" si="92"/>
        <v>Shopping: Electronics</v>
      </c>
      <c r="S422" t="s">
        <v>20</v>
      </c>
      <c r="T422" t="s">
        <v>16</v>
      </c>
      <c r="U422" s="1">
        <v>427</v>
      </c>
      <c r="V422" s="1" t="str">
        <f t="shared" si="93"/>
        <v>Shopping: $427.00</v>
      </c>
      <c r="W422" s="1">
        <f>IF(U422="","",ROUND(U422*'Lookup Values'!$A$2,2))</f>
        <v>37.9</v>
      </c>
      <c r="X422" s="9" t="str">
        <f t="shared" si="94"/>
        <v>Expense</v>
      </c>
      <c r="Y422" s="2" t="s">
        <v>446</v>
      </c>
      <c r="Z422" s="3">
        <f t="shared" si="95"/>
        <v>41133</v>
      </c>
      <c r="AA422" s="67" t="str">
        <f t="shared" si="96"/>
        <v>YES</v>
      </c>
      <c r="AB422" s="2" t="str">
        <f t="shared" si="97"/>
        <v>YES</v>
      </c>
      <c r="AC422" t="str">
        <f>IF(AND(AND(G422&gt;=2007,G422&lt;=2009),OR(S422&lt;&gt;"MTA",S422&lt;&gt;"Fandango"),OR(P422="Food",P422="Shopping",P422="Entertainment")),"Awesome Transaction",IF(AND(G422&lt;=2010,Q422&lt;&gt;"Alcohol"),"Late Transaction",IF(G422=2006,"Early Transaction","CRAP Transaction")))</f>
        <v>CRAP Transaction</v>
      </c>
    </row>
    <row r="423" spans="1:29" x14ac:dyDescent="0.25">
      <c r="A423" s="2">
        <v>422</v>
      </c>
      <c r="B423" s="3" t="str">
        <f>TEXT(C423,"yymmdd") &amp; "-" &amp; UPPER(LEFT(P423,2)) &amp; "-" &amp; UPPER(LEFT(S423,3))</f>
        <v>071113-EN-MOE</v>
      </c>
      <c r="C423" s="3">
        <v>39399</v>
      </c>
      <c r="D423" s="3">
        <f t="shared" si="85"/>
        <v>39413</v>
      </c>
      <c r="E423" s="3">
        <f t="shared" si="86"/>
        <v>39460</v>
      </c>
      <c r="F423" s="3">
        <f t="shared" si="87"/>
        <v>39416</v>
      </c>
      <c r="G423" s="61">
        <f t="shared" si="88"/>
        <v>2007</v>
      </c>
      <c r="H423" s="61">
        <f t="shared" si="89"/>
        <v>11</v>
      </c>
      <c r="I423" s="61" t="str">
        <f>VLOOKUP(H423,'Lookup Values'!$C$2:$D$13,2,FALSE)</f>
        <v>NOV</v>
      </c>
      <c r="J423" s="61">
        <f t="shared" si="90"/>
        <v>13</v>
      </c>
      <c r="K423" s="61">
        <f t="shared" si="91"/>
        <v>3</v>
      </c>
      <c r="L423" s="61" t="str">
        <f>VLOOKUP(K423,'Lookup Values'!$F$2:$G$8,2,FALSE)</f>
        <v>Tuesday</v>
      </c>
      <c r="M423" s="3">
        <v>39404</v>
      </c>
      <c r="N423" s="63">
        <f t="shared" si="84"/>
        <v>5</v>
      </c>
      <c r="O423" s="8">
        <v>0.86582762918609391</v>
      </c>
      <c r="P423" t="s">
        <v>14</v>
      </c>
      <c r="Q423" t="s">
        <v>15</v>
      </c>
      <c r="R423" t="str">
        <f t="shared" si="92"/>
        <v>Entertainment: Alcohol</v>
      </c>
      <c r="S423" t="s">
        <v>13</v>
      </c>
      <c r="T423" t="s">
        <v>29</v>
      </c>
      <c r="U423" s="1">
        <v>472</v>
      </c>
      <c r="V423" s="1" t="str">
        <f t="shared" si="93"/>
        <v>Entertainment: $472.00</v>
      </c>
      <c r="W423" s="1">
        <f>IF(U423="","",ROUND(U423*'Lookup Values'!$A$2,2))</f>
        <v>41.89</v>
      </c>
      <c r="X423" s="9" t="str">
        <f t="shared" si="94"/>
        <v>Expense</v>
      </c>
      <c r="Y423" s="2" t="s">
        <v>447</v>
      </c>
      <c r="Z423" s="3">
        <f t="shared" si="95"/>
        <v>39399</v>
      </c>
      <c r="AA423" s="67" t="str">
        <f t="shared" si="96"/>
        <v>NO</v>
      </c>
      <c r="AB423" s="2" t="str">
        <f t="shared" si="97"/>
        <v>NO</v>
      </c>
      <c r="AC423" t="str">
        <f>IF(AND(AND(G423&gt;=2007,G423&lt;=2009),OR(S423&lt;&gt;"MTA",S423&lt;&gt;"Fandango"),OR(P423="Food",P423="Shopping",P423="Entertainment")),"Awesome Transaction",IF(AND(G423&lt;=2010,Q423&lt;&gt;"Alcohol"),"Late Transaction",IF(G423=2006,"Early Transaction","CRAP Transaction")))</f>
        <v>Awesome Transaction</v>
      </c>
    </row>
    <row r="424" spans="1:29" x14ac:dyDescent="0.25">
      <c r="A424" s="2">
        <v>423</v>
      </c>
      <c r="B424" s="3" t="str">
        <f>TEXT(C424,"yymmdd") &amp; "-" &amp; UPPER(LEFT(P424,2)) &amp; "-" &amp; UPPER(LEFT(S424,3))</f>
        <v>120719-EN-FAN</v>
      </c>
      <c r="C424" s="3">
        <v>41109</v>
      </c>
      <c r="D424" s="3">
        <f t="shared" si="85"/>
        <v>41123</v>
      </c>
      <c r="E424" s="3">
        <f t="shared" si="86"/>
        <v>41171</v>
      </c>
      <c r="F424" s="3">
        <f t="shared" si="87"/>
        <v>41121</v>
      </c>
      <c r="G424" s="61">
        <f t="shared" si="88"/>
        <v>2012</v>
      </c>
      <c r="H424" s="61">
        <f t="shared" si="89"/>
        <v>7</v>
      </c>
      <c r="I424" s="61" t="str">
        <f>VLOOKUP(H424,'Lookup Values'!$C$2:$D$13,2,FALSE)</f>
        <v>JUL</v>
      </c>
      <c r="J424" s="61">
        <f t="shared" si="90"/>
        <v>19</v>
      </c>
      <c r="K424" s="61">
        <f t="shared" si="91"/>
        <v>5</v>
      </c>
      <c r="L424" s="61" t="str">
        <f>VLOOKUP(K424,'Lookup Values'!$F$2:$G$8,2,FALSE)</f>
        <v>Thursday</v>
      </c>
      <c r="M424" s="3">
        <v>41117</v>
      </c>
      <c r="N424" s="63">
        <f t="shared" si="84"/>
        <v>8</v>
      </c>
      <c r="O424" s="8">
        <v>4.4221155702531711E-2</v>
      </c>
      <c r="P424" t="s">
        <v>14</v>
      </c>
      <c r="Q424" t="s">
        <v>28</v>
      </c>
      <c r="R424" t="str">
        <f t="shared" si="92"/>
        <v>Entertainment: Movies</v>
      </c>
      <c r="S424" t="s">
        <v>27</v>
      </c>
      <c r="T424" t="s">
        <v>29</v>
      </c>
      <c r="U424" s="1">
        <v>356</v>
      </c>
      <c r="V424" s="1" t="str">
        <f t="shared" si="93"/>
        <v>Entertainment: $356.00</v>
      </c>
      <c r="W424" s="1">
        <f>IF(U424="","",ROUND(U424*'Lookup Values'!$A$2,2))</f>
        <v>31.6</v>
      </c>
      <c r="X424" s="9" t="str">
        <f t="shared" si="94"/>
        <v>Expense</v>
      </c>
      <c r="Y424" s="2" t="s">
        <v>324</v>
      </c>
      <c r="Z424" s="3">
        <f t="shared" si="95"/>
        <v>41109</v>
      </c>
      <c r="AA424" s="67" t="str">
        <f t="shared" si="96"/>
        <v>NO</v>
      </c>
      <c r="AB424" s="2" t="str">
        <f t="shared" si="97"/>
        <v>NO</v>
      </c>
      <c r="AC424" t="str">
        <f>IF(AND(AND(G424&gt;=2007,G424&lt;=2009),OR(S424&lt;&gt;"MTA",S424&lt;&gt;"Fandango"),OR(P424="Food",P424="Shopping",P424="Entertainment")),"Awesome Transaction",IF(AND(G424&lt;=2010,Q424&lt;&gt;"Alcohol"),"Late Transaction",IF(G424=2006,"Early Transaction","CRAP Transaction")))</f>
        <v>CRAP Transaction</v>
      </c>
    </row>
    <row r="425" spans="1:29" x14ac:dyDescent="0.25">
      <c r="A425" s="2">
        <v>424</v>
      </c>
      <c r="B425" s="3" t="str">
        <f>TEXT(C425,"yymmdd") &amp; "-" &amp; UPPER(LEFT(P425,2)) &amp; "-" &amp; UPPER(LEFT(S425,3))</f>
        <v>071101-ED-SKI</v>
      </c>
      <c r="C425" s="3">
        <v>39387</v>
      </c>
      <c r="D425" s="3">
        <f t="shared" si="85"/>
        <v>39401</v>
      </c>
      <c r="E425" s="3">
        <f t="shared" si="86"/>
        <v>39448</v>
      </c>
      <c r="F425" s="3">
        <f t="shared" si="87"/>
        <v>39416</v>
      </c>
      <c r="G425" s="61">
        <f t="shared" si="88"/>
        <v>2007</v>
      </c>
      <c r="H425" s="61">
        <f t="shared" si="89"/>
        <v>11</v>
      </c>
      <c r="I425" s="61" t="str">
        <f>VLOOKUP(H425,'Lookup Values'!$C$2:$D$13,2,FALSE)</f>
        <v>NOV</v>
      </c>
      <c r="J425" s="61">
        <f t="shared" si="90"/>
        <v>1</v>
      </c>
      <c r="K425" s="61">
        <f t="shared" si="91"/>
        <v>5</v>
      </c>
      <c r="L425" s="61" t="str">
        <f>VLOOKUP(K425,'Lookup Values'!$F$2:$G$8,2,FALSE)</f>
        <v>Thursday</v>
      </c>
      <c r="M425" s="3">
        <v>39394</v>
      </c>
      <c r="N425" s="63">
        <f t="shared" si="84"/>
        <v>7</v>
      </c>
      <c r="O425" s="8">
        <v>0.79923183255168728</v>
      </c>
      <c r="P425" t="s">
        <v>24</v>
      </c>
      <c r="Q425" t="s">
        <v>36</v>
      </c>
      <c r="R425" t="str">
        <f t="shared" si="92"/>
        <v>Education: Professional Development</v>
      </c>
      <c r="S425" t="s">
        <v>35</v>
      </c>
      <c r="T425" t="s">
        <v>29</v>
      </c>
      <c r="U425" s="1">
        <v>320</v>
      </c>
      <c r="V425" s="1" t="str">
        <f t="shared" si="93"/>
        <v>Education: $320.00</v>
      </c>
      <c r="W425" s="1">
        <f>IF(U425="","",ROUND(U425*'Lookup Values'!$A$2,2))</f>
        <v>28.4</v>
      </c>
      <c r="X425" s="9" t="str">
        <f t="shared" si="94"/>
        <v>Expense</v>
      </c>
      <c r="Y425" s="2" t="s">
        <v>186</v>
      </c>
      <c r="Z425" s="3">
        <f t="shared" si="95"/>
        <v>39387</v>
      </c>
      <c r="AA425" s="67" t="str">
        <f t="shared" si="96"/>
        <v>YES</v>
      </c>
      <c r="AB425" s="2" t="str">
        <f t="shared" si="97"/>
        <v>NO</v>
      </c>
      <c r="AC425" t="str">
        <f>IF(AND(AND(G425&gt;=2007,G425&lt;=2009),OR(S425&lt;&gt;"MTA",S425&lt;&gt;"Fandango"),OR(P425="Food",P425="Shopping",P425="Entertainment")),"Awesome Transaction",IF(AND(G425&lt;=2010,Q425&lt;&gt;"Alcohol"),"Late Transaction",IF(G425=2006,"Early Transaction","CRAP Transaction")))</f>
        <v>Late Transaction</v>
      </c>
    </row>
    <row r="426" spans="1:29" x14ac:dyDescent="0.25">
      <c r="A426" s="2">
        <v>425</v>
      </c>
      <c r="B426" s="3" t="str">
        <f>TEXT(C426,"yymmdd") &amp; "-" &amp; UPPER(LEFT(P426,2)) &amp; "-" &amp; UPPER(LEFT(S426,3))</f>
        <v>120424-FO-BAN</v>
      </c>
      <c r="C426" s="3">
        <v>41023</v>
      </c>
      <c r="D426" s="3">
        <f t="shared" si="85"/>
        <v>41037</v>
      </c>
      <c r="E426" s="3">
        <f t="shared" si="86"/>
        <v>41084</v>
      </c>
      <c r="F426" s="3">
        <f t="shared" si="87"/>
        <v>41029</v>
      </c>
      <c r="G426" s="61">
        <f t="shared" si="88"/>
        <v>2012</v>
      </c>
      <c r="H426" s="61">
        <f t="shared" si="89"/>
        <v>4</v>
      </c>
      <c r="I426" s="61" t="str">
        <f>VLOOKUP(H426,'Lookup Values'!$C$2:$D$13,2,FALSE)</f>
        <v>APR</v>
      </c>
      <c r="J426" s="61">
        <f t="shared" si="90"/>
        <v>24</v>
      </c>
      <c r="K426" s="61">
        <f t="shared" si="91"/>
        <v>3</v>
      </c>
      <c r="L426" s="61" t="str">
        <f>VLOOKUP(K426,'Lookup Values'!$F$2:$G$8,2,FALSE)</f>
        <v>Tuesday</v>
      </c>
      <c r="M426" s="3">
        <v>41033</v>
      </c>
      <c r="N426" s="63">
        <f t="shared" si="84"/>
        <v>10</v>
      </c>
      <c r="O426" s="8">
        <v>0.56907211830369164</v>
      </c>
      <c r="P426" t="s">
        <v>18</v>
      </c>
      <c r="Q426" t="s">
        <v>19</v>
      </c>
      <c r="R426" t="str">
        <f t="shared" si="92"/>
        <v>Food: Restaurants</v>
      </c>
      <c r="S426" t="s">
        <v>17</v>
      </c>
      <c r="T426" t="s">
        <v>29</v>
      </c>
      <c r="U426" s="1">
        <v>458</v>
      </c>
      <c r="V426" s="1" t="str">
        <f t="shared" si="93"/>
        <v>Food: $458.00</v>
      </c>
      <c r="W426" s="1">
        <f>IF(U426="","",ROUND(U426*'Lookup Values'!$A$2,2))</f>
        <v>40.65</v>
      </c>
      <c r="X426" s="9" t="str">
        <f t="shared" si="94"/>
        <v>Expense</v>
      </c>
      <c r="Y426" s="2" t="s">
        <v>448</v>
      </c>
      <c r="Z426" s="3">
        <f t="shared" si="95"/>
        <v>41023</v>
      </c>
      <c r="AA426" s="67" t="str">
        <f t="shared" si="96"/>
        <v>NO</v>
      </c>
      <c r="AB426" s="2" t="str">
        <f t="shared" si="97"/>
        <v>NO</v>
      </c>
      <c r="AC426" t="str">
        <f>IF(AND(AND(G426&gt;=2007,G426&lt;=2009),OR(S426&lt;&gt;"MTA",S426&lt;&gt;"Fandango"),OR(P426="Food",P426="Shopping",P426="Entertainment")),"Awesome Transaction",IF(AND(G426&lt;=2010,Q426&lt;&gt;"Alcohol"),"Late Transaction",IF(G426=2006,"Early Transaction","CRAP Transaction")))</f>
        <v>CRAP Transaction</v>
      </c>
    </row>
    <row r="427" spans="1:29" x14ac:dyDescent="0.25">
      <c r="A427" s="2">
        <v>426</v>
      </c>
      <c r="B427" s="3" t="str">
        <f>TEXT(C427,"yymmdd") &amp; "-" &amp; UPPER(LEFT(P427,2)) &amp; "-" &amp; UPPER(LEFT(S427,3))</f>
        <v>110410-FO-TRA</v>
      </c>
      <c r="C427" s="3">
        <v>40643</v>
      </c>
      <c r="D427" s="3">
        <f t="shared" si="85"/>
        <v>40655</v>
      </c>
      <c r="E427" s="3">
        <f t="shared" si="86"/>
        <v>40704</v>
      </c>
      <c r="F427" s="3">
        <f t="shared" si="87"/>
        <v>40663</v>
      </c>
      <c r="G427" s="61">
        <f t="shared" si="88"/>
        <v>2011</v>
      </c>
      <c r="H427" s="61">
        <f t="shared" si="89"/>
        <v>4</v>
      </c>
      <c r="I427" s="61" t="str">
        <f>VLOOKUP(H427,'Lookup Values'!$C$2:$D$13,2,FALSE)</f>
        <v>APR</v>
      </c>
      <c r="J427" s="61">
        <f t="shared" si="90"/>
        <v>10</v>
      </c>
      <c r="K427" s="61">
        <f t="shared" si="91"/>
        <v>1</v>
      </c>
      <c r="L427" s="61" t="str">
        <f>VLOOKUP(K427,'Lookup Values'!$F$2:$G$8,2,FALSE)</f>
        <v>Sunday</v>
      </c>
      <c r="M427" s="3">
        <v>40652</v>
      </c>
      <c r="N427" s="63">
        <f t="shared" si="84"/>
        <v>9</v>
      </c>
      <c r="O427" s="8">
        <v>0.221769104707078</v>
      </c>
      <c r="P427" t="s">
        <v>18</v>
      </c>
      <c r="Q427" t="s">
        <v>31</v>
      </c>
      <c r="R427" t="str">
        <f t="shared" si="92"/>
        <v>Food: Groceries</v>
      </c>
      <c r="S427" t="s">
        <v>30</v>
      </c>
      <c r="T427" t="s">
        <v>16</v>
      </c>
      <c r="U427" s="1">
        <v>480</v>
      </c>
      <c r="V427" s="1" t="str">
        <f t="shared" si="93"/>
        <v>Food: $480.00</v>
      </c>
      <c r="W427" s="1">
        <f>IF(U427="","",ROUND(U427*'Lookup Values'!$A$2,2))</f>
        <v>42.6</v>
      </c>
      <c r="X427" s="9" t="str">
        <f t="shared" si="94"/>
        <v>Expense</v>
      </c>
      <c r="Y427" s="2" t="s">
        <v>449</v>
      </c>
      <c r="Z427" s="3">
        <f t="shared" si="95"/>
        <v>40643</v>
      </c>
      <c r="AA427" s="67" t="str">
        <f t="shared" si="96"/>
        <v>NO</v>
      </c>
      <c r="AB427" s="2" t="str">
        <f t="shared" si="97"/>
        <v>NO</v>
      </c>
      <c r="AC427" t="str">
        <f>IF(AND(AND(G427&gt;=2007,G427&lt;=2009),OR(S427&lt;&gt;"MTA",S427&lt;&gt;"Fandango"),OR(P427="Food",P427="Shopping",P427="Entertainment")),"Awesome Transaction",IF(AND(G427&lt;=2010,Q427&lt;&gt;"Alcohol"),"Late Transaction",IF(G427=2006,"Early Transaction","CRAP Transaction")))</f>
        <v>CRAP Transaction</v>
      </c>
    </row>
    <row r="428" spans="1:29" x14ac:dyDescent="0.25">
      <c r="A428" s="2">
        <v>427</v>
      </c>
      <c r="B428" s="3" t="str">
        <f>TEXT(C428,"yymmdd") &amp; "-" &amp; UPPER(LEFT(P428,2)) &amp; "-" &amp; UPPER(LEFT(S428,3))</f>
        <v>091126-FO-TRA</v>
      </c>
      <c r="C428" s="3">
        <v>40143</v>
      </c>
      <c r="D428" s="3">
        <f t="shared" si="85"/>
        <v>40157</v>
      </c>
      <c r="E428" s="3">
        <f t="shared" si="86"/>
        <v>40204</v>
      </c>
      <c r="F428" s="3">
        <f t="shared" si="87"/>
        <v>40147</v>
      </c>
      <c r="G428" s="61">
        <f t="shared" si="88"/>
        <v>2009</v>
      </c>
      <c r="H428" s="61">
        <f t="shared" si="89"/>
        <v>11</v>
      </c>
      <c r="I428" s="61" t="str">
        <f>VLOOKUP(H428,'Lookup Values'!$C$2:$D$13,2,FALSE)</f>
        <v>NOV</v>
      </c>
      <c r="J428" s="61">
        <f t="shared" si="90"/>
        <v>26</v>
      </c>
      <c r="K428" s="61">
        <f t="shared" si="91"/>
        <v>5</v>
      </c>
      <c r="L428" s="61" t="str">
        <f>VLOOKUP(K428,'Lookup Values'!$F$2:$G$8,2,FALSE)</f>
        <v>Thursday</v>
      </c>
      <c r="M428" s="3">
        <v>40147</v>
      </c>
      <c r="N428" s="63">
        <f t="shared" si="84"/>
        <v>4</v>
      </c>
      <c r="O428" s="8">
        <v>0.83628197513466263</v>
      </c>
      <c r="P428" t="s">
        <v>18</v>
      </c>
      <c r="Q428" t="s">
        <v>31</v>
      </c>
      <c r="R428" t="str">
        <f t="shared" si="92"/>
        <v>Food: Groceries</v>
      </c>
      <c r="S428" t="s">
        <v>30</v>
      </c>
      <c r="T428" t="s">
        <v>26</v>
      </c>
      <c r="U428" s="1">
        <v>465</v>
      </c>
      <c r="V428" s="1" t="str">
        <f t="shared" si="93"/>
        <v>Food: $465.00</v>
      </c>
      <c r="W428" s="1">
        <f>IF(U428="","",ROUND(U428*'Lookup Values'!$A$2,2))</f>
        <v>41.27</v>
      </c>
      <c r="X428" s="9" t="str">
        <f t="shared" si="94"/>
        <v>Expense</v>
      </c>
      <c r="Y428" s="2" t="s">
        <v>450</v>
      </c>
      <c r="Z428" s="3">
        <f t="shared" si="95"/>
        <v>40143</v>
      </c>
      <c r="AA428" s="67" t="str">
        <f t="shared" si="96"/>
        <v>NO</v>
      </c>
      <c r="AB428" s="2" t="str">
        <f t="shared" si="97"/>
        <v>NO</v>
      </c>
      <c r="AC428" t="str">
        <f>IF(AND(AND(G428&gt;=2007,G428&lt;=2009),OR(S428&lt;&gt;"MTA",S428&lt;&gt;"Fandango"),OR(P428="Food",P428="Shopping",P428="Entertainment")),"Awesome Transaction",IF(AND(G428&lt;=2010,Q428&lt;&gt;"Alcohol"),"Late Transaction",IF(G428=2006,"Early Transaction","CRAP Transaction")))</f>
        <v>Awesome Transaction</v>
      </c>
    </row>
    <row r="429" spans="1:29" x14ac:dyDescent="0.25">
      <c r="A429" s="2">
        <v>428</v>
      </c>
      <c r="B429" s="3" t="str">
        <f>TEXT(C429,"yymmdd") &amp; "-" &amp; UPPER(LEFT(P429,2)) &amp; "-" &amp; UPPER(LEFT(S429,3))</f>
        <v>081026-TR-MTA</v>
      </c>
      <c r="C429" s="3">
        <v>39747</v>
      </c>
      <c r="D429" s="3">
        <f t="shared" si="85"/>
        <v>39759</v>
      </c>
      <c r="E429" s="3">
        <f t="shared" si="86"/>
        <v>39808</v>
      </c>
      <c r="F429" s="3">
        <f t="shared" si="87"/>
        <v>39752</v>
      </c>
      <c r="G429" s="61">
        <f t="shared" si="88"/>
        <v>2008</v>
      </c>
      <c r="H429" s="61">
        <f t="shared" si="89"/>
        <v>10</v>
      </c>
      <c r="I429" s="61" t="str">
        <f>VLOOKUP(H429,'Lookup Values'!$C$2:$D$13,2,FALSE)</f>
        <v>OCT</v>
      </c>
      <c r="J429" s="61">
        <f t="shared" si="90"/>
        <v>26</v>
      </c>
      <c r="K429" s="61">
        <f t="shared" si="91"/>
        <v>1</v>
      </c>
      <c r="L429" s="61" t="str">
        <f>VLOOKUP(K429,'Lookup Values'!$F$2:$G$8,2,FALSE)</f>
        <v>Sunday</v>
      </c>
      <c r="M429" s="3">
        <v>39756</v>
      </c>
      <c r="N429" s="63">
        <f t="shared" si="84"/>
        <v>9</v>
      </c>
      <c r="O429" s="8">
        <v>0.70961472570055062</v>
      </c>
      <c r="P429" t="s">
        <v>33</v>
      </c>
      <c r="Q429" t="s">
        <v>34</v>
      </c>
      <c r="R429" t="str">
        <f t="shared" si="92"/>
        <v>Transportation: Subway</v>
      </c>
      <c r="S429" t="s">
        <v>32</v>
      </c>
      <c r="T429" t="s">
        <v>29</v>
      </c>
      <c r="U429" s="1">
        <v>34</v>
      </c>
      <c r="V429" s="1" t="str">
        <f t="shared" si="93"/>
        <v>Transportation: $34.00</v>
      </c>
      <c r="W429" s="1">
        <f>IF(U429="","",ROUND(U429*'Lookup Values'!$A$2,2))</f>
        <v>3.02</v>
      </c>
      <c r="X429" s="9" t="str">
        <f t="shared" si="94"/>
        <v>Expense</v>
      </c>
      <c r="Y429" s="2" t="s">
        <v>451</v>
      </c>
      <c r="Z429" s="3">
        <f t="shared" si="95"/>
        <v>39747</v>
      </c>
      <c r="AA429" s="67" t="str">
        <f t="shared" si="96"/>
        <v>YES</v>
      </c>
      <c r="AB429" s="2" t="str">
        <f t="shared" si="97"/>
        <v>NO</v>
      </c>
      <c r="AC429" t="str">
        <f>IF(AND(AND(G429&gt;=2007,G429&lt;=2009),OR(S429&lt;&gt;"MTA",S429&lt;&gt;"Fandango"),OR(P429="Food",P429="Shopping",P429="Entertainment")),"Awesome Transaction",IF(AND(G429&lt;=2010,Q429&lt;&gt;"Alcohol"),"Late Transaction",IF(G429=2006,"Early Transaction","CRAP Transaction")))</f>
        <v>Late Transaction</v>
      </c>
    </row>
    <row r="430" spans="1:29" x14ac:dyDescent="0.25">
      <c r="A430" s="2">
        <v>429</v>
      </c>
      <c r="B430" s="3" t="str">
        <f>TEXT(C430,"yymmdd") &amp; "-" &amp; UPPER(LEFT(P430,2)) &amp; "-" &amp; UPPER(LEFT(S430,3))</f>
        <v>070622-SH-EXP</v>
      </c>
      <c r="C430" s="3">
        <v>39255</v>
      </c>
      <c r="D430" s="3">
        <f t="shared" si="85"/>
        <v>39269</v>
      </c>
      <c r="E430" s="3">
        <f t="shared" si="86"/>
        <v>39316</v>
      </c>
      <c r="F430" s="3">
        <f t="shared" si="87"/>
        <v>39263</v>
      </c>
      <c r="G430" s="61">
        <f t="shared" si="88"/>
        <v>2007</v>
      </c>
      <c r="H430" s="61">
        <f t="shared" si="89"/>
        <v>6</v>
      </c>
      <c r="I430" s="61" t="str">
        <f>VLOOKUP(H430,'Lookup Values'!$C$2:$D$13,2,FALSE)</f>
        <v>JUN</v>
      </c>
      <c r="J430" s="61">
        <f t="shared" si="90"/>
        <v>22</v>
      </c>
      <c r="K430" s="61">
        <f t="shared" si="91"/>
        <v>6</v>
      </c>
      <c r="L430" s="61" t="str">
        <f>VLOOKUP(K430,'Lookup Values'!$F$2:$G$8,2,FALSE)</f>
        <v>Friday</v>
      </c>
      <c r="M430" s="3">
        <v>39265</v>
      </c>
      <c r="N430" s="63">
        <f t="shared" si="84"/>
        <v>10</v>
      </c>
      <c r="O430" s="8">
        <v>0.1786124383573795</v>
      </c>
      <c r="P430" t="s">
        <v>21</v>
      </c>
      <c r="Q430" t="s">
        <v>41</v>
      </c>
      <c r="R430" t="str">
        <f t="shared" si="92"/>
        <v>Shopping: Clothing</v>
      </c>
      <c r="S430" t="s">
        <v>40</v>
      </c>
      <c r="T430" t="s">
        <v>29</v>
      </c>
      <c r="U430" s="1">
        <v>193</v>
      </c>
      <c r="V430" s="1" t="str">
        <f t="shared" si="93"/>
        <v>Shopping: $193.00</v>
      </c>
      <c r="W430" s="1">
        <f>IF(U430="","",ROUND(U430*'Lookup Values'!$A$2,2))</f>
        <v>17.13</v>
      </c>
      <c r="X430" s="9" t="str">
        <f t="shared" si="94"/>
        <v>Expense</v>
      </c>
      <c r="Y430" s="2" t="s">
        <v>373</v>
      </c>
      <c r="Z430" s="3">
        <f t="shared" si="95"/>
        <v>39255</v>
      </c>
      <c r="AA430" s="67" t="str">
        <f t="shared" si="96"/>
        <v>NO</v>
      </c>
      <c r="AB430" s="2" t="str">
        <f t="shared" si="97"/>
        <v>NO</v>
      </c>
      <c r="AC430" t="str">
        <f>IF(AND(AND(G430&gt;=2007,G430&lt;=2009),OR(S430&lt;&gt;"MTA",S430&lt;&gt;"Fandango"),OR(P430="Food",P430="Shopping",P430="Entertainment")),"Awesome Transaction",IF(AND(G430&lt;=2010,Q430&lt;&gt;"Alcohol"),"Late Transaction",IF(G430=2006,"Early Transaction","CRAP Transaction")))</f>
        <v>Awesome Transaction</v>
      </c>
    </row>
    <row r="431" spans="1:29" x14ac:dyDescent="0.25">
      <c r="A431" s="2">
        <v>430</v>
      </c>
      <c r="B431" s="3" t="str">
        <f>TEXT(C431,"yymmdd") &amp; "-" &amp; UPPER(LEFT(P431,2)) &amp; "-" &amp; UPPER(LEFT(S431,3))</f>
        <v>090509-IN-AUN</v>
      </c>
      <c r="C431" s="3">
        <v>39942</v>
      </c>
      <c r="D431" s="3">
        <f t="shared" si="85"/>
        <v>39955</v>
      </c>
      <c r="E431" s="3">
        <f t="shared" si="86"/>
        <v>40003</v>
      </c>
      <c r="F431" s="3">
        <f t="shared" si="87"/>
        <v>39964</v>
      </c>
      <c r="G431" s="61">
        <f t="shared" si="88"/>
        <v>2009</v>
      </c>
      <c r="H431" s="61">
        <f t="shared" si="89"/>
        <v>5</v>
      </c>
      <c r="I431" s="61" t="str">
        <f>VLOOKUP(H431,'Lookup Values'!$C$2:$D$13,2,FALSE)</f>
        <v>MAY</v>
      </c>
      <c r="J431" s="61">
        <f t="shared" si="90"/>
        <v>9</v>
      </c>
      <c r="K431" s="61">
        <f t="shared" si="91"/>
        <v>7</v>
      </c>
      <c r="L431" s="61" t="str">
        <f>VLOOKUP(K431,'Lookup Values'!$F$2:$G$8,2,FALSE)</f>
        <v>Saturday</v>
      </c>
      <c r="M431" s="3">
        <v>39952</v>
      </c>
      <c r="N431" s="63">
        <f t="shared" si="84"/>
        <v>10</v>
      </c>
      <c r="O431" s="8">
        <v>0.57828275587450439</v>
      </c>
      <c r="P431" t="s">
        <v>61</v>
      </c>
      <c r="Q431" t="s">
        <v>64</v>
      </c>
      <c r="R431" t="str">
        <f t="shared" si="92"/>
        <v>Income: Gift Received</v>
      </c>
      <c r="S431" t="s">
        <v>67</v>
      </c>
      <c r="T431" t="s">
        <v>29</v>
      </c>
      <c r="U431" s="1">
        <v>344</v>
      </c>
      <c r="V431" s="1" t="str">
        <f t="shared" si="93"/>
        <v>Income: $344.00</v>
      </c>
      <c r="W431" s="1">
        <f>IF(U431="","",ROUND(U431*'Lookup Values'!$A$2,2))</f>
        <v>30.53</v>
      </c>
      <c r="X431" s="9" t="str">
        <f t="shared" si="94"/>
        <v>Income</v>
      </c>
      <c r="Y431" s="2" t="s">
        <v>452</v>
      </c>
      <c r="Z431" s="3">
        <f t="shared" si="95"/>
        <v>39942</v>
      </c>
      <c r="AA431" s="67" t="str">
        <f t="shared" si="96"/>
        <v>NO</v>
      </c>
      <c r="AB431" s="2" t="str">
        <f t="shared" si="97"/>
        <v>NO</v>
      </c>
      <c r="AC431" t="str">
        <f>IF(AND(AND(G431&gt;=2007,G431&lt;=2009),OR(S431&lt;&gt;"MTA",S431&lt;&gt;"Fandango"),OR(P431="Food",P431="Shopping",P431="Entertainment")),"Awesome Transaction",IF(AND(G431&lt;=2010,Q431&lt;&gt;"Alcohol"),"Late Transaction",IF(G431=2006,"Early Transaction","CRAP Transaction")))</f>
        <v>Late Transaction</v>
      </c>
    </row>
    <row r="432" spans="1:29" x14ac:dyDescent="0.25">
      <c r="A432" s="2">
        <v>431</v>
      </c>
      <c r="B432" s="3" t="str">
        <f>TEXT(C432,"yymmdd") &amp; "-" &amp; UPPER(LEFT(P432,2)) &amp; "-" &amp; UPPER(LEFT(S432,3))</f>
        <v>080225-TR-MTA</v>
      </c>
      <c r="C432" s="3">
        <v>39503</v>
      </c>
      <c r="D432" s="3">
        <f t="shared" si="85"/>
        <v>39517</v>
      </c>
      <c r="E432" s="3">
        <f t="shared" si="86"/>
        <v>39563</v>
      </c>
      <c r="F432" s="3">
        <f t="shared" si="87"/>
        <v>39507</v>
      </c>
      <c r="G432" s="61">
        <f t="shared" si="88"/>
        <v>2008</v>
      </c>
      <c r="H432" s="61">
        <f t="shared" si="89"/>
        <v>2</v>
      </c>
      <c r="I432" s="61" t="str">
        <f>VLOOKUP(H432,'Lookup Values'!$C$2:$D$13,2,FALSE)</f>
        <v>FEB</v>
      </c>
      <c r="J432" s="61">
        <f t="shared" si="90"/>
        <v>25</v>
      </c>
      <c r="K432" s="61">
        <f t="shared" si="91"/>
        <v>2</v>
      </c>
      <c r="L432" s="61" t="str">
        <f>VLOOKUP(K432,'Lookup Values'!$F$2:$G$8,2,FALSE)</f>
        <v>Monday</v>
      </c>
      <c r="M432" s="3">
        <v>39509</v>
      </c>
      <c r="N432" s="63">
        <f t="shared" si="84"/>
        <v>6</v>
      </c>
      <c r="O432" s="8">
        <v>0.74834013763709373</v>
      </c>
      <c r="P432" t="s">
        <v>33</v>
      </c>
      <c r="Q432" t="s">
        <v>34</v>
      </c>
      <c r="R432" t="str">
        <f t="shared" si="92"/>
        <v>Transportation: Subway</v>
      </c>
      <c r="S432" t="s">
        <v>32</v>
      </c>
      <c r="T432" t="s">
        <v>29</v>
      </c>
      <c r="U432" s="1">
        <v>198</v>
      </c>
      <c r="V432" s="1" t="str">
        <f t="shared" si="93"/>
        <v>Transportation: $198.00</v>
      </c>
      <c r="W432" s="1">
        <f>IF(U432="","",ROUND(U432*'Lookup Values'!$A$2,2))</f>
        <v>17.57</v>
      </c>
      <c r="X432" s="9" t="str">
        <f t="shared" si="94"/>
        <v>Expense</v>
      </c>
      <c r="Y432" s="2" t="s">
        <v>453</v>
      </c>
      <c r="Z432" s="3">
        <f t="shared" si="95"/>
        <v>39503</v>
      </c>
      <c r="AA432" s="67" t="str">
        <f t="shared" si="96"/>
        <v>YES</v>
      </c>
      <c r="AB432" s="2" t="str">
        <f t="shared" si="97"/>
        <v>NO</v>
      </c>
      <c r="AC432" t="str">
        <f>IF(AND(AND(G432&gt;=2007,G432&lt;=2009),OR(S432&lt;&gt;"MTA",S432&lt;&gt;"Fandango"),OR(P432="Food",P432="Shopping",P432="Entertainment")),"Awesome Transaction",IF(AND(G432&lt;=2010,Q432&lt;&gt;"Alcohol"),"Late Transaction",IF(G432=2006,"Early Transaction","CRAP Transaction")))</f>
        <v>Late Transaction</v>
      </c>
    </row>
    <row r="433" spans="1:29" x14ac:dyDescent="0.25">
      <c r="A433" s="2">
        <v>432</v>
      </c>
      <c r="B433" s="3" t="str">
        <f>TEXT(C433,"yymmdd") &amp; "-" &amp; UPPER(LEFT(P433,2)) &amp; "-" &amp; UPPER(LEFT(S433,3))</f>
        <v>071123-BI-CON</v>
      </c>
      <c r="C433" s="3">
        <v>39409</v>
      </c>
      <c r="D433" s="3">
        <f t="shared" si="85"/>
        <v>39423</v>
      </c>
      <c r="E433" s="3">
        <f t="shared" si="86"/>
        <v>39470</v>
      </c>
      <c r="F433" s="3">
        <f t="shared" si="87"/>
        <v>39416</v>
      </c>
      <c r="G433" s="61">
        <f t="shared" si="88"/>
        <v>2007</v>
      </c>
      <c r="H433" s="61">
        <f t="shared" si="89"/>
        <v>11</v>
      </c>
      <c r="I433" s="61" t="str">
        <f>VLOOKUP(H433,'Lookup Values'!$C$2:$D$13,2,FALSE)</f>
        <v>NOV</v>
      </c>
      <c r="J433" s="61">
        <f t="shared" si="90"/>
        <v>23</v>
      </c>
      <c r="K433" s="61">
        <f t="shared" si="91"/>
        <v>6</v>
      </c>
      <c r="L433" s="61" t="str">
        <f>VLOOKUP(K433,'Lookup Values'!$F$2:$G$8,2,FALSE)</f>
        <v>Friday</v>
      </c>
      <c r="M433" s="3">
        <v>39411</v>
      </c>
      <c r="N433" s="63">
        <f t="shared" si="84"/>
        <v>2</v>
      </c>
      <c r="O433" s="8">
        <v>0.81265862382422727</v>
      </c>
      <c r="P433" t="s">
        <v>48</v>
      </c>
      <c r="Q433" t="s">
        <v>49</v>
      </c>
      <c r="R433" t="str">
        <f t="shared" si="92"/>
        <v>Bills: Utilities</v>
      </c>
      <c r="S433" t="s">
        <v>47</v>
      </c>
      <c r="T433" t="s">
        <v>29</v>
      </c>
      <c r="U433" s="1">
        <v>33</v>
      </c>
      <c r="V433" s="1" t="str">
        <f t="shared" si="93"/>
        <v>Bills: $33.00</v>
      </c>
      <c r="W433" s="1">
        <f>IF(U433="","",ROUND(U433*'Lookup Values'!$A$2,2))</f>
        <v>2.93</v>
      </c>
      <c r="X433" s="9" t="str">
        <f t="shared" si="94"/>
        <v>Expense</v>
      </c>
      <c r="Y433" s="2" t="s">
        <v>313</v>
      </c>
      <c r="Z433" s="3">
        <f t="shared" si="95"/>
        <v>39409</v>
      </c>
      <c r="AA433" s="67" t="str">
        <f t="shared" si="96"/>
        <v>NO</v>
      </c>
      <c r="AB433" s="2" t="str">
        <f t="shared" si="97"/>
        <v>NO</v>
      </c>
      <c r="AC433" t="str">
        <f>IF(AND(AND(G433&gt;=2007,G433&lt;=2009),OR(S433&lt;&gt;"MTA",S433&lt;&gt;"Fandango"),OR(P433="Food",P433="Shopping",P433="Entertainment")),"Awesome Transaction",IF(AND(G433&lt;=2010,Q433&lt;&gt;"Alcohol"),"Late Transaction",IF(G433=2006,"Early Transaction","CRAP Transaction")))</f>
        <v>Late Transaction</v>
      </c>
    </row>
    <row r="434" spans="1:29" x14ac:dyDescent="0.25">
      <c r="A434" s="2">
        <v>433</v>
      </c>
      <c r="B434" s="3" t="str">
        <f>TEXT(C434,"yymmdd") &amp; "-" &amp; UPPER(LEFT(P434,2)) &amp; "-" &amp; UPPER(LEFT(S434,3))</f>
        <v>120425-EN-FAN</v>
      </c>
      <c r="C434" s="3">
        <v>41024</v>
      </c>
      <c r="D434" s="3">
        <f t="shared" si="85"/>
        <v>41038</v>
      </c>
      <c r="E434" s="3">
        <f t="shared" si="86"/>
        <v>41085</v>
      </c>
      <c r="F434" s="3">
        <f t="shared" si="87"/>
        <v>41029</v>
      </c>
      <c r="G434" s="61">
        <f t="shared" si="88"/>
        <v>2012</v>
      </c>
      <c r="H434" s="61">
        <f t="shared" si="89"/>
        <v>4</v>
      </c>
      <c r="I434" s="61" t="str">
        <f>VLOOKUP(H434,'Lookup Values'!$C$2:$D$13,2,FALSE)</f>
        <v>APR</v>
      </c>
      <c r="J434" s="61">
        <f t="shared" si="90"/>
        <v>25</v>
      </c>
      <c r="K434" s="61">
        <f t="shared" si="91"/>
        <v>4</v>
      </c>
      <c r="L434" s="61" t="str">
        <f>VLOOKUP(K434,'Lookup Values'!$F$2:$G$8,2,FALSE)</f>
        <v>Wednesday</v>
      </c>
      <c r="M434" s="3">
        <v>41032</v>
      </c>
      <c r="N434" s="63">
        <f t="shared" si="84"/>
        <v>8</v>
      </c>
      <c r="O434" s="8">
        <v>0.56754209295520475</v>
      </c>
      <c r="P434" t="s">
        <v>14</v>
      </c>
      <c r="Q434" t="s">
        <v>28</v>
      </c>
      <c r="R434" t="str">
        <f t="shared" si="92"/>
        <v>Entertainment: Movies</v>
      </c>
      <c r="S434" t="s">
        <v>27</v>
      </c>
      <c r="T434" t="s">
        <v>29</v>
      </c>
      <c r="U434" s="1">
        <v>276</v>
      </c>
      <c r="V434" s="1" t="str">
        <f t="shared" si="93"/>
        <v>Entertainment: $276.00</v>
      </c>
      <c r="W434" s="1">
        <f>IF(U434="","",ROUND(U434*'Lookup Values'!$A$2,2))</f>
        <v>24.5</v>
      </c>
      <c r="X434" s="9" t="str">
        <f t="shared" si="94"/>
        <v>Expense</v>
      </c>
      <c r="Y434" s="2" t="s">
        <v>409</v>
      </c>
      <c r="Z434" s="3">
        <f t="shared" si="95"/>
        <v>41024</v>
      </c>
      <c r="AA434" s="67" t="str">
        <f t="shared" si="96"/>
        <v>NO</v>
      </c>
      <c r="AB434" s="2" t="str">
        <f t="shared" si="97"/>
        <v>NO</v>
      </c>
      <c r="AC434" t="str">
        <f>IF(AND(AND(G434&gt;=2007,G434&lt;=2009),OR(S434&lt;&gt;"MTA",S434&lt;&gt;"Fandango"),OR(P434="Food",P434="Shopping",P434="Entertainment")),"Awesome Transaction",IF(AND(G434&lt;=2010,Q434&lt;&gt;"Alcohol"),"Late Transaction",IF(G434=2006,"Early Transaction","CRAP Transaction")))</f>
        <v>CRAP Transaction</v>
      </c>
    </row>
    <row r="435" spans="1:29" x14ac:dyDescent="0.25">
      <c r="A435" s="2">
        <v>434</v>
      </c>
      <c r="B435" s="3" t="str">
        <f>TEXT(C435,"yymmdd") &amp; "-" &amp; UPPER(LEFT(P435,2)) &amp; "-" &amp; UPPER(LEFT(S435,3))</f>
        <v>090219-HO-BED</v>
      </c>
      <c r="C435" s="3">
        <v>39863</v>
      </c>
      <c r="D435" s="3">
        <f t="shared" si="85"/>
        <v>39877</v>
      </c>
      <c r="E435" s="3">
        <f t="shared" si="86"/>
        <v>39922</v>
      </c>
      <c r="F435" s="3">
        <f t="shared" si="87"/>
        <v>39872</v>
      </c>
      <c r="G435" s="61">
        <f t="shared" si="88"/>
        <v>2009</v>
      </c>
      <c r="H435" s="61">
        <f t="shared" si="89"/>
        <v>2</v>
      </c>
      <c r="I435" s="61" t="str">
        <f>VLOOKUP(H435,'Lookup Values'!$C$2:$D$13,2,FALSE)</f>
        <v>FEB</v>
      </c>
      <c r="J435" s="61">
        <f t="shared" si="90"/>
        <v>19</v>
      </c>
      <c r="K435" s="61">
        <f t="shared" si="91"/>
        <v>5</v>
      </c>
      <c r="L435" s="61" t="str">
        <f>VLOOKUP(K435,'Lookup Values'!$F$2:$G$8,2,FALSE)</f>
        <v>Thursday</v>
      </c>
      <c r="M435" s="3">
        <v>39864</v>
      </c>
      <c r="N435" s="63">
        <f t="shared" si="84"/>
        <v>1</v>
      </c>
      <c r="O435" s="8">
        <v>0.39705408236855111</v>
      </c>
      <c r="P435" t="s">
        <v>38</v>
      </c>
      <c r="Q435" t="s">
        <v>39</v>
      </c>
      <c r="R435" t="str">
        <f t="shared" si="92"/>
        <v>Home: Cleaning Supplies</v>
      </c>
      <c r="S435" t="s">
        <v>37</v>
      </c>
      <c r="T435" t="s">
        <v>29</v>
      </c>
      <c r="U435" s="1">
        <v>342</v>
      </c>
      <c r="V435" s="1" t="str">
        <f t="shared" si="93"/>
        <v>Home: $342.00</v>
      </c>
      <c r="W435" s="1">
        <f>IF(U435="","",ROUND(U435*'Lookup Values'!$A$2,2))</f>
        <v>30.35</v>
      </c>
      <c r="X435" s="9" t="str">
        <f t="shared" si="94"/>
        <v>Expense</v>
      </c>
      <c r="Y435" s="2" t="s">
        <v>454</v>
      </c>
      <c r="Z435" s="3">
        <f t="shared" si="95"/>
        <v>39863</v>
      </c>
      <c r="AA435" s="67" t="str">
        <f t="shared" si="96"/>
        <v>NO</v>
      </c>
      <c r="AB435" s="2" t="str">
        <f t="shared" si="97"/>
        <v>NO</v>
      </c>
      <c r="AC435" t="str">
        <f>IF(AND(AND(G435&gt;=2007,G435&lt;=2009),OR(S435&lt;&gt;"MTA",S435&lt;&gt;"Fandango"),OR(P435="Food",P435="Shopping",P435="Entertainment")),"Awesome Transaction",IF(AND(G435&lt;=2010,Q435&lt;&gt;"Alcohol"),"Late Transaction",IF(G435=2006,"Early Transaction","CRAP Transaction")))</f>
        <v>Late Transaction</v>
      </c>
    </row>
    <row r="436" spans="1:29" x14ac:dyDescent="0.25">
      <c r="A436" s="2">
        <v>435</v>
      </c>
      <c r="B436" s="3" t="str">
        <f>TEXT(C436,"yymmdd") &amp; "-" &amp; UPPER(LEFT(P436,2)) &amp; "-" &amp; UPPER(LEFT(S436,3))</f>
        <v>070728-IN-LEG</v>
      </c>
      <c r="C436" s="3">
        <v>39291</v>
      </c>
      <c r="D436" s="3">
        <f t="shared" si="85"/>
        <v>39304</v>
      </c>
      <c r="E436" s="3">
        <f t="shared" si="86"/>
        <v>39353</v>
      </c>
      <c r="F436" s="3">
        <f t="shared" si="87"/>
        <v>39294</v>
      </c>
      <c r="G436" s="61">
        <f t="shared" si="88"/>
        <v>2007</v>
      </c>
      <c r="H436" s="61">
        <f t="shared" si="89"/>
        <v>7</v>
      </c>
      <c r="I436" s="61" t="str">
        <f>VLOOKUP(H436,'Lookup Values'!$C$2:$D$13,2,FALSE)</f>
        <v>JUL</v>
      </c>
      <c r="J436" s="61">
        <f t="shared" si="90"/>
        <v>28</v>
      </c>
      <c r="K436" s="61">
        <f t="shared" si="91"/>
        <v>7</v>
      </c>
      <c r="L436" s="61" t="str">
        <f>VLOOKUP(K436,'Lookup Values'!$F$2:$G$8,2,FALSE)</f>
        <v>Saturday</v>
      </c>
      <c r="M436" s="3">
        <v>39296</v>
      </c>
      <c r="N436" s="63">
        <f t="shared" si="84"/>
        <v>5</v>
      </c>
      <c r="O436" s="8">
        <v>0.32531271538684869</v>
      </c>
      <c r="P436" t="s">
        <v>61</v>
      </c>
      <c r="Q436" t="s">
        <v>63</v>
      </c>
      <c r="R436" t="str">
        <f t="shared" si="92"/>
        <v>Income: Freelance Project</v>
      </c>
      <c r="S436" t="s">
        <v>66</v>
      </c>
      <c r="T436" t="s">
        <v>29</v>
      </c>
      <c r="U436" s="1">
        <v>397</v>
      </c>
      <c r="V436" s="1" t="str">
        <f t="shared" si="93"/>
        <v>Income: $397.00</v>
      </c>
      <c r="W436" s="1">
        <f>IF(U436="","",ROUND(U436*'Lookup Values'!$A$2,2))</f>
        <v>35.229999999999997</v>
      </c>
      <c r="X436" s="9" t="str">
        <f t="shared" si="94"/>
        <v>Income</v>
      </c>
      <c r="Y436" s="2" t="s">
        <v>141</v>
      </c>
      <c r="Z436" s="3">
        <f t="shared" si="95"/>
        <v>39291</v>
      </c>
      <c r="AA436" s="67" t="str">
        <f t="shared" si="96"/>
        <v>NO</v>
      </c>
      <c r="AB436" s="2" t="str">
        <f t="shared" si="97"/>
        <v>NO</v>
      </c>
      <c r="AC436" t="str">
        <f>IF(AND(AND(G436&gt;=2007,G436&lt;=2009),OR(S436&lt;&gt;"MTA",S436&lt;&gt;"Fandango"),OR(P436="Food",P436="Shopping",P436="Entertainment")),"Awesome Transaction",IF(AND(G436&lt;=2010,Q436&lt;&gt;"Alcohol"),"Late Transaction",IF(G436=2006,"Early Transaction","CRAP Transaction")))</f>
        <v>Late Transaction</v>
      </c>
    </row>
    <row r="437" spans="1:29" x14ac:dyDescent="0.25">
      <c r="A437" s="2">
        <v>436</v>
      </c>
      <c r="B437" s="3" t="str">
        <f>TEXT(C437,"yymmdd") &amp; "-" &amp; UPPER(LEFT(P437,2)) &amp; "-" &amp; UPPER(LEFT(S437,3))</f>
        <v>091008-EN-MOE</v>
      </c>
      <c r="C437" s="3">
        <v>40094</v>
      </c>
      <c r="D437" s="3">
        <f t="shared" si="85"/>
        <v>40108</v>
      </c>
      <c r="E437" s="3">
        <f t="shared" si="86"/>
        <v>40155</v>
      </c>
      <c r="F437" s="3">
        <f t="shared" si="87"/>
        <v>40117</v>
      </c>
      <c r="G437" s="61">
        <f t="shared" si="88"/>
        <v>2009</v>
      </c>
      <c r="H437" s="61">
        <f t="shared" si="89"/>
        <v>10</v>
      </c>
      <c r="I437" s="61" t="str">
        <f>VLOOKUP(H437,'Lookup Values'!$C$2:$D$13,2,FALSE)</f>
        <v>OCT</v>
      </c>
      <c r="J437" s="61">
        <f t="shared" si="90"/>
        <v>8</v>
      </c>
      <c r="K437" s="61">
        <f t="shared" si="91"/>
        <v>5</v>
      </c>
      <c r="L437" s="61" t="str">
        <f>VLOOKUP(K437,'Lookup Values'!$F$2:$G$8,2,FALSE)</f>
        <v>Thursday</v>
      </c>
      <c r="M437" s="3">
        <v>40101</v>
      </c>
      <c r="N437" s="63">
        <f t="shared" si="84"/>
        <v>7</v>
      </c>
      <c r="O437" s="8">
        <v>0.98595806720566492</v>
      </c>
      <c r="P437" t="s">
        <v>14</v>
      </c>
      <c r="Q437" t="s">
        <v>15</v>
      </c>
      <c r="R437" t="str">
        <f t="shared" si="92"/>
        <v>Entertainment: Alcohol</v>
      </c>
      <c r="S437" t="s">
        <v>13</v>
      </c>
      <c r="T437" t="s">
        <v>29</v>
      </c>
      <c r="U437" s="1">
        <v>217</v>
      </c>
      <c r="V437" s="1" t="str">
        <f t="shared" si="93"/>
        <v>Entertainment: $217.00</v>
      </c>
      <c r="W437" s="1">
        <f>IF(U437="","",ROUND(U437*'Lookup Values'!$A$2,2))</f>
        <v>19.260000000000002</v>
      </c>
      <c r="X437" s="9" t="str">
        <f t="shared" si="94"/>
        <v>Expense</v>
      </c>
      <c r="Y437" s="2" t="s">
        <v>455</v>
      </c>
      <c r="Z437" s="3">
        <f t="shared" si="95"/>
        <v>40094</v>
      </c>
      <c r="AA437" s="67" t="str">
        <f t="shared" si="96"/>
        <v>NO</v>
      </c>
      <c r="AB437" s="2" t="str">
        <f t="shared" si="97"/>
        <v>NO</v>
      </c>
      <c r="AC437" t="str">
        <f>IF(AND(AND(G437&gt;=2007,G437&lt;=2009),OR(S437&lt;&gt;"MTA",S437&lt;&gt;"Fandango"),OR(P437="Food",P437="Shopping",P437="Entertainment")),"Awesome Transaction",IF(AND(G437&lt;=2010,Q437&lt;&gt;"Alcohol"),"Late Transaction",IF(G437=2006,"Early Transaction","CRAP Transaction")))</f>
        <v>Awesome Transaction</v>
      </c>
    </row>
    <row r="438" spans="1:29" x14ac:dyDescent="0.25">
      <c r="A438" s="2">
        <v>437</v>
      </c>
      <c r="B438" s="3" t="str">
        <f>TEXT(C438,"yymmdd") &amp; "-" &amp; UPPER(LEFT(P438,2)) &amp; "-" &amp; UPPER(LEFT(S438,3))</f>
        <v>090124-HE-FRE</v>
      </c>
      <c r="C438" s="3">
        <v>39837</v>
      </c>
      <c r="D438" s="3">
        <f t="shared" si="85"/>
        <v>39850</v>
      </c>
      <c r="E438" s="3">
        <f t="shared" si="86"/>
        <v>39896</v>
      </c>
      <c r="F438" s="3">
        <f t="shared" si="87"/>
        <v>39844</v>
      </c>
      <c r="G438" s="61">
        <f t="shared" si="88"/>
        <v>2009</v>
      </c>
      <c r="H438" s="61">
        <f t="shared" si="89"/>
        <v>1</v>
      </c>
      <c r="I438" s="61" t="str">
        <f>VLOOKUP(H438,'Lookup Values'!$C$2:$D$13,2,FALSE)</f>
        <v>JAN</v>
      </c>
      <c r="J438" s="61">
        <f t="shared" si="90"/>
        <v>24</v>
      </c>
      <c r="K438" s="61">
        <f t="shared" si="91"/>
        <v>7</v>
      </c>
      <c r="L438" s="61" t="str">
        <f>VLOOKUP(K438,'Lookup Values'!$F$2:$G$8,2,FALSE)</f>
        <v>Saturday</v>
      </c>
      <c r="M438" s="3">
        <v>39843</v>
      </c>
      <c r="N438" s="63">
        <f t="shared" si="84"/>
        <v>6</v>
      </c>
      <c r="O438" s="8">
        <v>0.57262092231897777</v>
      </c>
      <c r="P438" t="s">
        <v>45</v>
      </c>
      <c r="Q438" t="s">
        <v>46</v>
      </c>
      <c r="R438" t="str">
        <f t="shared" si="92"/>
        <v>Health: Insurance Premium</v>
      </c>
      <c r="S438" t="s">
        <v>44</v>
      </c>
      <c r="T438" t="s">
        <v>26</v>
      </c>
      <c r="U438" s="1">
        <v>65</v>
      </c>
      <c r="V438" s="1" t="str">
        <f t="shared" si="93"/>
        <v>Health: $65.00</v>
      </c>
      <c r="W438" s="1">
        <f>IF(U438="","",ROUND(U438*'Lookup Values'!$A$2,2))</f>
        <v>5.77</v>
      </c>
      <c r="X438" s="9" t="str">
        <f t="shared" si="94"/>
        <v>Expense</v>
      </c>
      <c r="Y438" s="2" t="s">
        <v>456</v>
      </c>
      <c r="Z438" s="3">
        <f t="shared" si="95"/>
        <v>39837</v>
      </c>
      <c r="AA438" s="67" t="str">
        <f t="shared" si="96"/>
        <v>NO</v>
      </c>
      <c r="AB438" s="2" t="str">
        <f t="shared" si="97"/>
        <v>NO</v>
      </c>
      <c r="AC438" t="str">
        <f>IF(AND(AND(G438&gt;=2007,G438&lt;=2009),OR(S438&lt;&gt;"MTA",S438&lt;&gt;"Fandango"),OR(P438="Food",P438="Shopping",P438="Entertainment")),"Awesome Transaction",IF(AND(G438&lt;=2010,Q438&lt;&gt;"Alcohol"),"Late Transaction",IF(G438=2006,"Early Transaction","CRAP Transaction")))</f>
        <v>Late Transaction</v>
      </c>
    </row>
    <row r="439" spans="1:29" x14ac:dyDescent="0.25">
      <c r="A439" s="2">
        <v>438</v>
      </c>
      <c r="B439" s="3" t="str">
        <f>TEXT(C439,"yymmdd") &amp; "-" &amp; UPPER(LEFT(P439,2)) &amp; "-" &amp; UPPER(LEFT(S439,3))</f>
        <v>090105-ED-SKI</v>
      </c>
      <c r="C439" s="3">
        <v>39818</v>
      </c>
      <c r="D439" s="3">
        <f t="shared" si="85"/>
        <v>39832</v>
      </c>
      <c r="E439" s="3">
        <f t="shared" si="86"/>
        <v>39877</v>
      </c>
      <c r="F439" s="3">
        <f t="shared" si="87"/>
        <v>39844</v>
      </c>
      <c r="G439" s="61">
        <f t="shared" si="88"/>
        <v>2009</v>
      </c>
      <c r="H439" s="61">
        <f t="shared" si="89"/>
        <v>1</v>
      </c>
      <c r="I439" s="61" t="str">
        <f>VLOOKUP(H439,'Lookup Values'!$C$2:$D$13,2,FALSE)</f>
        <v>JAN</v>
      </c>
      <c r="J439" s="61">
        <f t="shared" si="90"/>
        <v>5</v>
      </c>
      <c r="K439" s="61">
        <f t="shared" si="91"/>
        <v>2</v>
      </c>
      <c r="L439" s="61" t="str">
        <f>VLOOKUP(K439,'Lookup Values'!$F$2:$G$8,2,FALSE)</f>
        <v>Monday</v>
      </c>
      <c r="M439" s="3">
        <v>39822</v>
      </c>
      <c r="N439" s="63">
        <f t="shared" si="84"/>
        <v>4</v>
      </c>
      <c r="O439" s="8">
        <v>0.34551290050680727</v>
      </c>
      <c r="P439" t="s">
        <v>24</v>
      </c>
      <c r="Q439" t="s">
        <v>36</v>
      </c>
      <c r="R439" t="str">
        <f t="shared" si="92"/>
        <v>Education: Professional Development</v>
      </c>
      <c r="S439" t="s">
        <v>35</v>
      </c>
      <c r="T439" t="s">
        <v>16</v>
      </c>
      <c r="U439" s="1">
        <v>381</v>
      </c>
      <c r="V439" s="1" t="str">
        <f t="shared" si="93"/>
        <v>Education: $381.00</v>
      </c>
      <c r="W439" s="1">
        <f>IF(U439="","",ROUND(U439*'Lookup Values'!$A$2,2))</f>
        <v>33.81</v>
      </c>
      <c r="X439" s="9" t="str">
        <f t="shared" si="94"/>
        <v>Expense</v>
      </c>
      <c r="Y439" s="2" t="s">
        <v>457</v>
      </c>
      <c r="Z439" s="3">
        <f t="shared" si="95"/>
        <v>39818</v>
      </c>
      <c r="AA439" s="67" t="str">
        <f t="shared" si="96"/>
        <v>YES</v>
      </c>
      <c r="AB439" s="2" t="str">
        <f t="shared" si="97"/>
        <v>NO</v>
      </c>
      <c r="AC439" t="str">
        <f>IF(AND(AND(G439&gt;=2007,G439&lt;=2009),OR(S439&lt;&gt;"MTA",S439&lt;&gt;"Fandango"),OR(P439="Food",P439="Shopping",P439="Entertainment")),"Awesome Transaction",IF(AND(G439&lt;=2010,Q439&lt;&gt;"Alcohol"),"Late Transaction",IF(G439=2006,"Early Transaction","CRAP Transaction")))</f>
        <v>Late Transaction</v>
      </c>
    </row>
    <row r="440" spans="1:29" x14ac:dyDescent="0.25">
      <c r="A440" s="2">
        <v>439</v>
      </c>
      <c r="B440" s="3" t="str">
        <f>TEXT(C440,"yymmdd") &amp; "-" &amp; UPPER(LEFT(P440,2)) &amp; "-" &amp; UPPER(LEFT(S440,3))</f>
        <v>110530-EN-FAN</v>
      </c>
      <c r="C440" s="3">
        <v>40693</v>
      </c>
      <c r="D440" s="3">
        <f t="shared" si="85"/>
        <v>40707</v>
      </c>
      <c r="E440" s="3">
        <f t="shared" si="86"/>
        <v>40754</v>
      </c>
      <c r="F440" s="3">
        <f t="shared" si="87"/>
        <v>40694</v>
      </c>
      <c r="G440" s="61">
        <f t="shared" si="88"/>
        <v>2011</v>
      </c>
      <c r="H440" s="61">
        <f t="shared" si="89"/>
        <v>5</v>
      </c>
      <c r="I440" s="61" t="str">
        <f>VLOOKUP(H440,'Lookup Values'!$C$2:$D$13,2,FALSE)</f>
        <v>MAY</v>
      </c>
      <c r="J440" s="61">
        <f t="shared" si="90"/>
        <v>30</v>
      </c>
      <c r="K440" s="61">
        <f t="shared" si="91"/>
        <v>2</v>
      </c>
      <c r="L440" s="61" t="str">
        <f>VLOOKUP(K440,'Lookup Values'!$F$2:$G$8,2,FALSE)</f>
        <v>Monday</v>
      </c>
      <c r="M440" s="3">
        <v>40702</v>
      </c>
      <c r="N440" s="63">
        <f t="shared" si="84"/>
        <v>9</v>
      </c>
      <c r="O440" s="8">
        <v>0.41955109635165189</v>
      </c>
      <c r="P440" t="s">
        <v>14</v>
      </c>
      <c r="Q440" t="s">
        <v>28</v>
      </c>
      <c r="R440" t="str">
        <f t="shared" si="92"/>
        <v>Entertainment: Movies</v>
      </c>
      <c r="S440" t="s">
        <v>27</v>
      </c>
      <c r="T440" t="s">
        <v>16</v>
      </c>
      <c r="U440" s="1">
        <v>316</v>
      </c>
      <c r="V440" s="1" t="str">
        <f t="shared" si="93"/>
        <v>Entertainment: $316.00</v>
      </c>
      <c r="W440" s="1">
        <f>IF(U440="","",ROUND(U440*'Lookup Values'!$A$2,2))</f>
        <v>28.05</v>
      </c>
      <c r="X440" s="9" t="str">
        <f t="shared" si="94"/>
        <v>Expense</v>
      </c>
      <c r="Y440" s="2" t="s">
        <v>458</v>
      </c>
      <c r="Z440" s="3">
        <f t="shared" si="95"/>
        <v>40693</v>
      </c>
      <c r="AA440" s="67" t="str">
        <f t="shared" si="96"/>
        <v>NO</v>
      </c>
      <c r="AB440" s="2" t="str">
        <f t="shared" si="97"/>
        <v>NO</v>
      </c>
      <c r="AC440" t="str">
        <f>IF(AND(AND(G440&gt;=2007,G440&lt;=2009),OR(S440&lt;&gt;"MTA",S440&lt;&gt;"Fandango"),OR(P440="Food",P440="Shopping",P440="Entertainment")),"Awesome Transaction",IF(AND(G440&lt;=2010,Q440&lt;&gt;"Alcohol"),"Late Transaction",IF(G440=2006,"Early Transaction","CRAP Transaction")))</f>
        <v>CRAP Transaction</v>
      </c>
    </row>
    <row r="441" spans="1:29" x14ac:dyDescent="0.25">
      <c r="A441" s="2">
        <v>440</v>
      </c>
      <c r="B441" s="3" t="str">
        <f>TEXT(C441,"yymmdd") &amp; "-" &amp; UPPER(LEFT(P441,2)) &amp; "-" &amp; UPPER(LEFT(S441,3))</f>
        <v>070629-BI-CON</v>
      </c>
      <c r="C441" s="3">
        <v>39262</v>
      </c>
      <c r="D441" s="3">
        <f t="shared" si="85"/>
        <v>39276</v>
      </c>
      <c r="E441" s="3">
        <f t="shared" si="86"/>
        <v>39323</v>
      </c>
      <c r="F441" s="3">
        <f t="shared" si="87"/>
        <v>39263</v>
      </c>
      <c r="G441" s="61">
        <f t="shared" si="88"/>
        <v>2007</v>
      </c>
      <c r="H441" s="61">
        <f t="shared" si="89"/>
        <v>6</v>
      </c>
      <c r="I441" s="61" t="str">
        <f>VLOOKUP(H441,'Lookup Values'!$C$2:$D$13,2,FALSE)</f>
        <v>JUN</v>
      </c>
      <c r="J441" s="61">
        <f t="shared" si="90"/>
        <v>29</v>
      </c>
      <c r="K441" s="61">
        <f t="shared" si="91"/>
        <v>6</v>
      </c>
      <c r="L441" s="61" t="str">
        <f>VLOOKUP(K441,'Lookup Values'!$F$2:$G$8,2,FALSE)</f>
        <v>Friday</v>
      </c>
      <c r="M441" s="3">
        <v>39270</v>
      </c>
      <c r="N441" s="63">
        <f t="shared" si="84"/>
        <v>8</v>
      </c>
      <c r="O441" s="8">
        <v>0.48913068203033694</v>
      </c>
      <c r="P441" t="s">
        <v>48</v>
      </c>
      <c r="Q441" t="s">
        <v>49</v>
      </c>
      <c r="R441" t="str">
        <f t="shared" si="92"/>
        <v>Bills: Utilities</v>
      </c>
      <c r="S441" t="s">
        <v>47</v>
      </c>
      <c r="T441" t="s">
        <v>26</v>
      </c>
      <c r="U441" s="1">
        <v>372</v>
      </c>
      <c r="V441" s="1" t="str">
        <f t="shared" si="93"/>
        <v>Bills: $372.00</v>
      </c>
      <c r="W441" s="1">
        <f>IF(U441="","",ROUND(U441*'Lookup Values'!$A$2,2))</f>
        <v>33.020000000000003</v>
      </c>
      <c r="X441" s="9" t="str">
        <f t="shared" si="94"/>
        <v>Expense</v>
      </c>
      <c r="Y441" s="2" t="s">
        <v>459</v>
      </c>
      <c r="Z441" s="3">
        <f t="shared" si="95"/>
        <v>39262</v>
      </c>
      <c r="AA441" s="67" t="str">
        <f t="shared" si="96"/>
        <v>NO</v>
      </c>
      <c r="AB441" s="2" t="str">
        <f t="shared" si="97"/>
        <v>NO</v>
      </c>
      <c r="AC441" t="str">
        <f>IF(AND(AND(G441&gt;=2007,G441&lt;=2009),OR(S441&lt;&gt;"MTA",S441&lt;&gt;"Fandango"),OR(P441="Food",P441="Shopping",P441="Entertainment")),"Awesome Transaction",IF(AND(G441&lt;=2010,Q441&lt;&gt;"Alcohol"),"Late Transaction",IF(G441=2006,"Early Transaction","CRAP Transaction")))</f>
        <v>Late Transaction</v>
      </c>
    </row>
    <row r="442" spans="1:29" x14ac:dyDescent="0.25">
      <c r="A442" s="2">
        <v>441</v>
      </c>
      <c r="B442" s="3" t="str">
        <f>TEXT(C442,"yymmdd") &amp; "-" &amp; UPPER(LEFT(P442,2)) &amp; "-" &amp; UPPER(LEFT(S442,3))</f>
        <v>090107-FO-TRA</v>
      </c>
      <c r="C442" s="3">
        <v>39820</v>
      </c>
      <c r="D442" s="3">
        <f t="shared" si="85"/>
        <v>39834</v>
      </c>
      <c r="E442" s="3">
        <f t="shared" si="86"/>
        <v>39879</v>
      </c>
      <c r="F442" s="3">
        <f t="shared" si="87"/>
        <v>39844</v>
      </c>
      <c r="G442" s="61">
        <f t="shared" si="88"/>
        <v>2009</v>
      </c>
      <c r="H442" s="61">
        <f t="shared" si="89"/>
        <v>1</v>
      </c>
      <c r="I442" s="61" t="str">
        <f>VLOOKUP(H442,'Lookup Values'!$C$2:$D$13,2,FALSE)</f>
        <v>JAN</v>
      </c>
      <c r="J442" s="61">
        <f t="shared" si="90"/>
        <v>7</v>
      </c>
      <c r="K442" s="61">
        <f t="shared" si="91"/>
        <v>4</v>
      </c>
      <c r="L442" s="61" t="str">
        <f>VLOOKUP(K442,'Lookup Values'!$F$2:$G$8,2,FALSE)</f>
        <v>Wednesday</v>
      </c>
      <c r="M442" s="3">
        <v>39823</v>
      </c>
      <c r="N442" s="63">
        <f t="shared" si="84"/>
        <v>3</v>
      </c>
      <c r="O442" s="8">
        <v>0.35235911900415051</v>
      </c>
      <c r="P442" t="s">
        <v>18</v>
      </c>
      <c r="Q442" t="s">
        <v>31</v>
      </c>
      <c r="R442" t="str">
        <f t="shared" si="92"/>
        <v>Food: Groceries</v>
      </c>
      <c r="S442" t="s">
        <v>30</v>
      </c>
      <c r="T442" t="s">
        <v>26</v>
      </c>
      <c r="U442" s="1">
        <v>270</v>
      </c>
      <c r="V442" s="1" t="str">
        <f t="shared" si="93"/>
        <v>Food: $270.00</v>
      </c>
      <c r="W442" s="1">
        <f>IF(U442="","",ROUND(U442*'Lookup Values'!$A$2,2))</f>
        <v>23.96</v>
      </c>
      <c r="X442" s="9" t="str">
        <f t="shared" si="94"/>
        <v>Expense</v>
      </c>
      <c r="Y442" s="2" t="s">
        <v>460</v>
      </c>
      <c r="Z442" s="3">
        <f t="shared" si="95"/>
        <v>39820</v>
      </c>
      <c r="AA442" s="67" t="str">
        <f t="shared" si="96"/>
        <v>NO</v>
      </c>
      <c r="AB442" s="2" t="str">
        <f t="shared" si="97"/>
        <v>NO</v>
      </c>
      <c r="AC442" t="str">
        <f>IF(AND(AND(G442&gt;=2007,G442&lt;=2009),OR(S442&lt;&gt;"MTA",S442&lt;&gt;"Fandango"),OR(P442="Food",P442="Shopping",P442="Entertainment")),"Awesome Transaction",IF(AND(G442&lt;=2010,Q442&lt;&gt;"Alcohol"),"Late Transaction",IF(G442=2006,"Early Transaction","CRAP Transaction")))</f>
        <v>Awesome Transaction</v>
      </c>
    </row>
    <row r="443" spans="1:29" x14ac:dyDescent="0.25">
      <c r="A443" s="2">
        <v>442</v>
      </c>
      <c r="B443" s="3" t="str">
        <f>TEXT(C443,"yymmdd") &amp; "-" &amp; UPPER(LEFT(P443,2)) &amp; "-" &amp; UPPER(LEFT(S443,3))</f>
        <v>090310-IN-LEG</v>
      </c>
      <c r="C443" s="3">
        <v>39882</v>
      </c>
      <c r="D443" s="3">
        <f t="shared" si="85"/>
        <v>39896</v>
      </c>
      <c r="E443" s="3">
        <f t="shared" si="86"/>
        <v>39943</v>
      </c>
      <c r="F443" s="3">
        <f t="shared" si="87"/>
        <v>39903</v>
      </c>
      <c r="G443" s="61">
        <f t="shared" si="88"/>
        <v>2009</v>
      </c>
      <c r="H443" s="61">
        <f t="shared" si="89"/>
        <v>3</v>
      </c>
      <c r="I443" s="61" t="str">
        <f>VLOOKUP(H443,'Lookup Values'!$C$2:$D$13,2,FALSE)</f>
        <v>MAR</v>
      </c>
      <c r="J443" s="61">
        <f t="shared" si="90"/>
        <v>10</v>
      </c>
      <c r="K443" s="61">
        <f t="shared" si="91"/>
        <v>3</v>
      </c>
      <c r="L443" s="61" t="str">
        <f>VLOOKUP(K443,'Lookup Values'!$F$2:$G$8,2,FALSE)</f>
        <v>Tuesday</v>
      </c>
      <c r="M443" s="3">
        <v>39885</v>
      </c>
      <c r="N443" s="63">
        <f t="shared" si="84"/>
        <v>3</v>
      </c>
      <c r="O443" s="8">
        <v>0.14145140582687277</v>
      </c>
      <c r="P443" t="s">
        <v>61</v>
      </c>
      <c r="Q443" t="s">
        <v>63</v>
      </c>
      <c r="R443" t="str">
        <f t="shared" si="92"/>
        <v>Income: Freelance Project</v>
      </c>
      <c r="S443" t="s">
        <v>66</v>
      </c>
      <c r="T443" t="s">
        <v>26</v>
      </c>
      <c r="U443" s="1">
        <v>241</v>
      </c>
      <c r="V443" s="1" t="str">
        <f t="shared" si="93"/>
        <v>Income: $241.00</v>
      </c>
      <c r="W443" s="1">
        <f>IF(U443="","",ROUND(U443*'Lookup Values'!$A$2,2))</f>
        <v>21.39</v>
      </c>
      <c r="X443" s="9" t="str">
        <f t="shared" si="94"/>
        <v>Income</v>
      </c>
      <c r="Y443" s="2" t="s">
        <v>461</v>
      </c>
      <c r="Z443" s="3">
        <f t="shared" si="95"/>
        <v>39882</v>
      </c>
      <c r="AA443" s="67" t="str">
        <f t="shared" si="96"/>
        <v>NO</v>
      </c>
      <c r="AB443" s="2" t="str">
        <f t="shared" si="97"/>
        <v>NO</v>
      </c>
      <c r="AC443" t="str">
        <f>IF(AND(AND(G443&gt;=2007,G443&lt;=2009),OR(S443&lt;&gt;"MTA",S443&lt;&gt;"Fandango"),OR(P443="Food",P443="Shopping",P443="Entertainment")),"Awesome Transaction",IF(AND(G443&lt;=2010,Q443&lt;&gt;"Alcohol"),"Late Transaction",IF(G443=2006,"Early Transaction","CRAP Transaction")))</f>
        <v>Late Transaction</v>
      </c>
    </row>
    <row r="444" spans="1:29" x14ac:dyDescent="0.25">
      <c r="A444" s="2">
        <v>443</v>
      </c>
      <c r="B444" s="3" t="str">
        <f>TEXT(C444,"yymmdd") &amp; "-" &amp; UPPER(LEFT(P444,2)) &amp; "-" &amp; UPPER(LEFT(S444,3))</f>
        <v>120310-IN-EZE</v>
      </c>
      <c r="C444" s="3">
        <v>40978</v>
      </c>
      <c r="D444" s="3">
        <f t="shared" si="85"/>
        <v>40991</v>
      </c>
      <c r="E444" s="3">
        <f t="shared" si="86"/>
        <v>41039</v>
      </c>
      <c r="F444" s="3">
        <f t="shared" si="87"/>
        <v>40999</v>
      </c>
      <c r="G444" s="61">
        <f t="shared" si="88"/>
        <v>2012</v>
      </c>
      <c r="H444" s="61">
        <f t="shared" si="89"/>
        <v>3</v>
      </c>
      <c r="I444" s="61" t="str">
        <f>VLOOKUP(H444,'Lookup Values'!$C$2:$D$13,2,FALSE)</f>
        <v>MAR</v>
      </c>
      <c r="J444" s="61">
        <f t="shared" si="90"/>
        <v>10</v>
      </c>
      <c r="K444" s="61">
        <f t="shared" si="91"/>
        <v>7</v>
      </c>
      <c r="L444" s="61" t="str">
        <f>VLOOKUP(K444,'Lookup Values'!$F$2:$G$8,2,FALSE)</f>
        <v>Saturday</v>
      </c>
      <c r="M444" s="3">
        <v>40988</v>
      </c>
      <c r="N444" s="63">
        <f t="shared" si="84"/>
        <v>10</v>
      </c>
      <c r="O444" s="8">
        <v>0.46402320892896354</v>
      </c>
      <c r="P444" t="s">
        <v>61</v>
      </c>
      <c r="Q444" t="s">
        <v>62</v>
      </c>
      <c r="R444" t="str">
        <f t="shared" si="92"/>
        <v>Income: Salary</v>
      </c>
      <c r="S444" t="s">
        <v>65</v>
      </c>
      <c r="T444" t="s">
        <v>26</v>
      </c>
      <c r="U444" s="1">
        <v>100</v>
      </c>
      <c r="V444" s="1" t="str">
        <f t="shared" si="93"/>
        <v>Income: $100.00</v>
      </c>
      <c r="W444" s="1">
        <f>IF(U444="","",ROUND(U444*'Lookup Values'!$A$2,2))</f>
        <v>8.8800000000000008</v>
      </c>
      <c r="X444" s="9" t="str">
        <f t="shared" si="94"/>
        <v>Income</v>
      </c>
      <c r="Y444" s="2" t="s">
        <v>462</v>
      </c>
      <c r="Z444" s="3">
        <f t="shared" si="95"/>
        <v>40978</v>
      </c>
      <c r="AA444" s="67" t="str">
        <f t="shared" si="96"/>
        <v>NO</v>
      </c>
      <c r="AB444" s="2" t="str">
        <f t="shared" si="97"/>
        <v>NO</v>
      </c>
      <c r="AC444" t="str">
        <f>IF(AND(AND(G444&gt;=2007,G444&lt;=2009),OR(S444&lt;&gt;"MTA",S444&lt;&gt;"Fandango"),OR(P444="Food",P444="Shopping",P444="Entertainment")),"Awesome Transaction",IF(AND(G444&lt;=2010,Q444&lt;&gt;"Alcohol"),"Late Transaction",IF(G444=2006,"Early Transaction","CRAP Transaction")))</f>
        <v>CRAP Transaction</v>
      </c>
    </row>
    <row r="445" spans="1:29" x14ac:dyDescent="0.25">
      <c r="A445" s="2">
        <v>444</v>
      </c>
      <c r="B445" s="3" t="str">
        <f>TEXT(C445,"yymmdd") &amp; "-" &amp; UPPER(LEFT(P445,2)) &amp; "-" &amp; UPPER(LEFT(S445,3))</f>
        <v>111129-FO-BAN</v>
      </c>
      <c r="C445" s="3">
        <v>40876</v>
      </c>
      <c r="D445" s="3">
        <f t="shared" si="85"/>
        <v>40890</v>
      </c>
      <c r="E445" s="3">
        <f t="shared" si="86"/>
        <v>40937</v>
      </c>
      <c r="F445" s="3">
        <f t="shared" si="87"/>
        <v>40877</v>
      </c>
      <c r="G445" s="61">
        <f t="shared" si="88"/>
        <v>2011</v>
      </c>
      <c r="H445" s="61">
        <f t="shared" si="89"/>
        <v>11</v>
      </c>
      <c r="I445" s="61" t="str">
        <f>VLOOKUP(H445,'Lookup Values'!$C$2:$D$13,2,FALSE)</f>
        <v>NOV</v>
      </c>
      <c r="J445" s="61">
        <f t="shared" si="90"/>
        <v>29</v>
      </c>
      <c r="K445" s="61">
        <f t="shared" si="91"/>
        <v>3</v>
      </c>
      <c r="L445" s="61" t="str">
        <f>VLOOKUP(K445,'Lookup Values'!$F$2:$G$8,2,FALSE)</f>
        <v>Tuesday</v>
      </c>
      <c r="M445" s="3">
        <v>40882</v>
      </c>
      <c r="N445" s="63">
        <f t="shared" si="84"/>
        <v>6</v>
      </c>
      <c r="O445" s="8">
        <v>0.84707268080940756</v>
      </c>
      <c r="P445" t="s">
        <v>18</v>
      </c>
      <c r="Q445" t="s">
        <v>19</v>
      </c>
      <c r="R445" t="str">
        <f t="shared" si="92"/>
        <v>Food: Restaurants</v>
      </c>
      <c r="S445" t="s">
        <v>17</v>
      </c>
      <c r="T445" t="s">
        <v>26</v>
      </c>
      <c r="U445" s="1">
        <v>253</v>
      </c>
      <c r="V445" s="1" t="str">
        <f t="shared" si="93"/>
        <v>Food: $253.00</v>
      </c>
      <c r="W445" s="1">
        <f>IF(U445="","",ROUND(U445*'Lookup Values'!$A$2,2))</f>
        <v>22.45</v>
      </c>
      <c r="X445" s="9" t="str">
        <f t="shared" si="94"/>
        <v>Expense</v>
      </c>
      <c r="Y445" s="2" t="s">
        <v>463</v>
      </c>
      <c r="Z445" s="3">
        <f t="shared" si="95"/>
        <v>40876</v>
      </c>
      <c r="AA445" s="67" t="str">
        <f t="shared" si="96"/>
        <v>NO</v>
      </c>
      <c r="AB445" s="2" t="str">
        <f t="shared" si="97"/>
        <v>NO</v>
      </c>
      <c r="AC445" t="str">
        <f>IF(AND(AND(G445&gt;=2007,G445&lt;=2009),OR(S445&lt;&gt;"MTA",S445&lt;&gt;"Fandango"),OR(P445="Food",P445="Shopping",P445="Entertainment")),"Awesome Transaction",IF(AND(G445&lt;=2010,Q445&lt;&gt;"Alcohol"),"Late Transaction",IF(G445=2006,"Early Transaction","CRAP Transaction")))</f>
        <v>CRAP Transaction</v>
      </c>
    </row>
    <row r="446" spans="1:29" x14ac:dyDescent="0.25">
      <c r="A446" s="2">
        <v>445</v>
      </c>
      <c r="B446" s="3" t="str">
        <f>TEXT(C446,"yymmdd") &amp; "-" &amp; UPPER(LEFT(P446,2)) &amp; "-" &amp; UPPER(LEFT(S446,3))</f>
        <v>091217-ED-ANT</v>
      </c>
      <c r="C446" s="3">
        <v>40164</v>
      </c>
      <c r="D446" s="3">
        <f t="shared" si="85"/>
        <v>40178</v>
      </c>
      <c r="E446" s="3">
        <f t="shared" si="86"/>
        <v>40226</v>
      </c>
      <c r="F446" s="3">
        <f t="shared" si="87"/>
        <v>40178</v>
      </c>
      <c r="G446" s="61">
        <f t="shared" si="88"/>
        <v>2009</v>
      </c>
      <c r="H446" s="61">
        <f t="shared" si="89"/>
        <v>12</v>
      </c>
      <c r="I446" s="61" t="str">
        <f>VLOOKUP(H446,'Lookup Values'!$C$2:$D$13,2,FALSE)</f>
        <v>DEC</v>
      </c>
      <c r="J446" s="61">
        <f t="shared" si="90"/>
        <v>17</v>
      </c>
      <c r="K446" s="61">
        <f t="shared" si="91"/>
        <v>5</v>
      </c>
      <c r="L446" s="61" t="str">
        <f>VLOOKUP(K446,'Lookup Values'!$F$2:$G$8,2,FALSE)</f>
        <v>Thursday</v>
      </c>
      <c r="M446" s="3">
        <v>40169</v>
      </c>
      <c r="N446" s="63">
        <f t="shared" si="84"/>
        <v>5</v>
      </c>
      <c r="O446" s="8">
        <v>0.50860161723635455</v>
      </c>
      <c r="P446" t="s">
        <v>24</v>
      </c>
      <c r="Q446" t="s">
        <v>25</v>
      </c>
      <c r="R446" t="str">
        <f t="shared" si="92"/>
        <v>Education: Tango Lessons</v>
      </c>
      <c r="S446" t="s">
        <v>23</v>
      </c>
      <c r="T446" t="s">
        <v>29</v>
      </c>
      <c r="U446" s="1">
        <v>236</v>
      </c>
      <c r="V446" s="1" t="str">
        <f t="shared" si="93"/>
        <v>Education: $236.00</v>
      </c>
      <c r="W446" s="1">
        <f>IF(U446="","",ROUND(U446*'Lookup Values'!$A$2,2))</f>
        <v>20.95</v>
      </c>
      <c r="X446" s="9" t="str">
        <f t="shared" si="94"/>
        <v>Expense</v>
      </c>
      <c r="Y446" s="2" t="s">
        <v>464</v>
      </c>
      <c r="Z446" s="3">
        <f t="shared" si="95"/>
        <v>40164</v>
      </c>
      <c r="AA446" s="67" t="str">
        <f t="shared" si="96"/>
        <v>NO</v>
      </c>
      <c r="AB446" s="2" t="str">
        <f t="shared" si="97"/>
        <v>NO</v>
      </c>
      <c r="AC446" t="str">
        <f>IF(AND(AND(G446&gt;=2007,G446&lt;=2009),OR(S446&lt;&gt;"MTA",S446&lt;&gt;"Fandango"),OR(P446="Food",P446="Shopping",P446="Entertainment")),"Awesome Transaction",IF(AND(G446&lt;=2010,Q446&lt;&gt;"Alcohol"),"Late Transaction",IF(G446=2006,"Early Transaction","CRAP Transaction")))</f>
        <v>Late Transaction</v>
      </c>
    </row>
    <row r="447" spans="1:29" x14ac:dyDescent="0.25">
      <c r="A447" s="2">
        <v>446</v>
      </c>
      <c r="B447" s="3" t="str">
        <f>TEXT(C447,"yymmdd") &amp; "-" &amp; UPPER(LEFT(P447,2)) &amp; "-" &amp; UPPER(LEFT(S447,3))</f>
        <v>120710-TR-MTA</v>
      </c>
      <c r="C447" s="3">
        <v>41100</v>
      </c>
      <c r="D447" s="3">
        <f t="shared" si="85"/>
        <v>41114</v>
      </c>
      <c r="E447" s="3">
        <f t="shared" si="86"/>
        <v>41162</v>
      </c>
      <c r="F447" s="3">
        <f t="shared" si="87"/>
        <v>41121</v>
      </c>
      <c r="G447" s="61">
        <f t="shared" si="88"/>
        <v>2012</v>
      </c>
      <c r="H447" s="61">
        <f t="shared" si="89"/>
        <v>7</v>
      </c>
      <c r="I447" s="61" t="str">
        <f>VLOOKUP(H447,'Lookup Values'!$C$2:$D$13,2,FALSE)</f>
        <v>JUL</v>
      </c>
      <c r="J447" s="61">
        <f t="shared" si="90"/>
        <v>10</v>
      </c>
      <c r="K447" s="61">
        <f t="shared" si="91"/>
        <v>3</v>
      </c>
      <c r="L447" s="61" t="str">
        <f>VLOOKUP(K447,'Lookup Values'!$F$2:$G$8,2,FALSE)</f>
        <v>Tuesday</v>
      </c>
      <c r="M447" s="3">
        <v>41109</v>
      </c>
      <c r="N447" s="63">
        <f t="shared" si="84"/>
        <v>9</v>
      </c>
      <c r="O447" s="8">
        <v>8.9365803063307769E-2</v>
      </c>
      <c r="P447" t="s">
        <v>33</v>
      </c>
      <c r="Q447" t="s">
        <v>34</v>
      </c>
      <c r="R447" t="str">
        <f t="shared" si="92"/>
        <v>Transportation: Subway</v>
      </c>
      <c r="S447" t="s">
        <v>32</v>
      </c>
      <c r="T447" t="s">
        <v>16</v>
      </c>
      <c r="U447" s="1">
        <v>47</v>
      </c>
      <c r="V447" s="1" t="str">
        <f t="shared" si="93"/>
        <v>Transportation: $47.00</v>
      </c>
      <c r="W447" s="1">
        <f>IF(U447="","",ROUND(U447*'Lookup Values'!$A$2,2))</f>
        <v>4.17</v>
      </c>
      <c r="X447" s="9" t="str">
        <f t="shared" si="94"/>
        <v>Expense</v>
      </c>
      <c r="Y447" s="2" t="s">
        <v>465</v>
      </c>
      <c r="Z447" s="3">
        <f t="shared" si="95"/>
        <v>41100</v>
      </c>
      <c r="AA447" s="67" t="str">
        <f t="shared" si="96"/>
        <v>YES</v>
      </c>
      <c r="AB447" s="2" t="str">
        <f t="shared" si="97"/>
        <v>NO</v>
      </c>
      <c r="AC447" t="str">
        <f>IF(AND(AND(G447&gt;=2007,G447&lt;=2009),OR(S447&lt;&gt;"MTA",S447&lt;&gt;"Fandango"),OR(P447="Food",P447="Shopping",P447="Entertainment")),"Awesome Transaction",IF(AND(G447&lt;=2010,Q447&lt;&gt;"Alcohol"),"Late Transaction",IF(G447=2006,"Early Transaction","CRAP Transaction")))</f>
        <v>CRAP Transaction</v>
      </c>
    </row>
    <row r="448" spans="1:29" x14ac:dyDescent="0.25">
      <c r="A448" s="2">
        <v>447</v>
      </c>
      <c r="B448" s="3" t="str">
        <f>TEXT(C448,"yymmdd") &amp; "-" &amp; UPPER(LEFT(P448,2)) &amp; "-" &amp; UPPER(LEFT(S448,3))</f>
        <v>120715-IN-AUN</v>
      </c>
      <c r="C448" s="3">
        <v>41105</v>
      </c>
      <c r="D448" s="3">
        <f t="shared" si="85"/>
        <v>41117</v>
      </c>
      <c r="E448" s="3">
        <f t="shared" si="86"/>
        <v>41167</v>
      </c>
      <c r="F448" s="3">
        <f t="shared" si="87"/>
        <v>41121</v>
      </c>
      <c r="G448" s="61">
        <f t="shared" si="88"/>
        <v>2012</v>
      </c>
      <c r="H448" s="61">
        <f t="shared" si="89"/>
        <v>7</v>
      </c>
      <c r="I448" s="61" t="str">
        <f>VLOOKUP(H448,'Lookup Values'!$C$2:$D$13,2,FALSE)</f>
        <v>JUL</v>
      </c>
      <c r="J448" s="61">
        <f t="shared" si="90"/>
        <v>15</v>
      </c>
      <c r="K448" s="61">
        <f t="shared" si="91"/>
        <v>1</v>
      </c>
      <c r="L448" s="61" t="str">
        <f>VLOOKUP(K448,'Lookup Values'!$F$2:$G$8,2,FALSE)</f>
        <v>Sunday</v>
      </c>
      <c r="M448" s="3">
        <v>41109</v>
      </c>
      <c r="N448" s="63">
        <f t="shared" si="84"/>
        <v>4</v>
      </c>
      <c r="O448" s="8">
        <v>0.8123584320841315</v>
      </c>
      <c r="P448" t="s">
        <v>61</v>
      </c>
      <c r="Q448" t="s">
        <v>64</v>
      </c>
      <c r="R448" t="str">
        <f t="shared" si="92"/>
        <v>Income: Gift Received</v>
      </c>
      <c r="S448" t="s">
        <v>67</v>
      </c>
      <c r="T448" t="s">
        <v>16</v>
      </c>
      <c r="U448" s="1">
        <v>76</v>
      </c>
      <c r="V448" s="1" t="str">
        <f t="shared" si="93"/>
        <v>Income: $76.00</v>
      </c>
      <c r="W448" s="1">
        <f>IF(U448="","",ROUND(U448*'Lookup Values'!$A$2,2))</f>
        <v>6.75</v>
      </c>
      <c r="X448" s="9" t="str">
        <f t="shared" si="94"/>
        <v>Income</v>
      </c>
      <c r="Y448" s="2" t="s">
        <v>466</v>
      </c>
      <c r="Z448" s="3">
        <f t="shared" si="95"/>
        <v>41105</v>
      </c>
      <c r="AA448" s="67" t="str">
        <f t="shared" si="96"/>
        <v>NO</v>
      </c>
      <c r="AB448" s="2" t="str">
        <f t="shared" si="97"/>
        <v>NO</v>
      </c>
      <c r="AC448" t="str">
        <f>IF(AND(AND(G448&gt;=2007,G448&lt;=2009),OR(S448&lt;&gt;"MTA",S448&lt;&gt;"Fandango"),OR(P448="Food",P448="Shopping",P448="Entertainment")),"Awesome Transaction",IF(AND(G448&lt;=2010,Q448&lt;&gt;"Alcohol"),"Late Transaction",IF(G448=2006,"Early Transaction","CRAP Transaction")))</f>
        <v>CRAP Transaction</v>
      </c>
    </row>
    <row r="449" spans="1:29" x14ac:dyDescent="0.25">
      <c r="A449" s="2">
        <v>448</v>
      </c>
      <c r="B449" s="3" t="str">
        <f>TEXT(C449,"yymmdd") &amp; "-" &amp; UPPER(LEFT(P449,2)) &amp; "-" &amp; UPPER(LEFT(S449,3))</f>
        <v>090713-EN-MOE</v>
      </c>
      <c r="C449" s="3">
        <v>40007</v>
      </c>
      <c r="D449" s="3">
        <f t="shared" si="85"/>
        <v>40021</v>
      </c>
      <c r="E449" s="3">
        <f t="shared" si="86"/>
        <v>40069</v>
      </c>
      <c r="F449" s="3">
        <f t="shared" si="87"/>
        <v>40025</v>
      </c>
      <c r="G449" s="61">
        <f t="shared" si="88"/>
        <v>2009</v>
      </c>
      <c r="H449" s="61">
        <f t="shared" si="89"/>
        <v>7</v>
      </c>
      <c r="I449" s="61" t="str">
        <f>VLOOKUP(H449,'Lookup Values'!$C$2:$D$13,2,FALSE)</f>
        <v>JUL</v>
      </c>
      <c r="J449" s="61">
        <f t="shared" si="90"/>
        <v>13</v>
      </c>
      <c r="K449" s="61">
        <f t="shared" si="91"/>
        <v>2</v>
      </c>
      <c r="L449" s="61" t="str">
        <f>VLOOKUP(K449,'Lookup Values'!$F$2:$G$8,2,FALSE)</f>
        <v>Monday</v>
      </c>
      <c r="M449" s="3">
        <v>40015</v>
      </c>
      <c r="N449" s="63">
        <f t="shared" si="84"/>
        <v>8</v>
      </c>
      <c r="O449" s="8">
        <v>0.2402362316342832</v>
      </c>
      <c r="P449" t="s">
        <v>14</v>
      </c>
      <c r="Q449" t="s">
        <v>15</v>
      </c>
      <c r="R449" t="str">
        <f t="shared" si="92"/>
        <v>Entertainment: Alcohol</v>
      </c>
      <c r="S449" t="s">
        <v>13</v>
      </c>
      <c r="T449" t="s">
        <v>26</v>
      </c>
      <c r="U449" s="1">
        <v>370</v>
      </c>
      <c r="V449" s="1" t="str">
        <f t="shared" si="93"/>
        <v>Entertainment: $370.00</v>
      </c>
      <c r="W449" s="1">
        <f>IF(U449="","",ROUND(U449*'Lookup Values'!$A$2,2))</f>
        <v>32.840000000000003</v>
      </c>
      <c r="X449" s="9" t="str">
        <f t="shared" si="94"/>
        <v>Expense</v>
      </c>
      <c r="Y449" s="2" t="s">
        <v>467</v>
      </c>
      <c r="Z449" s="3">
        <f t="shared" si="95"/>
        <v>40007</v>
      </c>
      <c r="AA449" s="67" t="str">
        <f t="shared" si="96"/>
        <v>NO</v>
      </c>
      <c r="AB449" s="2" t="str">
        <f t="shared" si="97"/>
        <v>NO</v>
      </c>
      <c r="AC449" t="str">
        <f>IF(AND(AND(G449&gt;=2007,G449&lt;=2009),OR(S449&lt;&gt;"MTA",S449&lt;&gt;"Fandango"),OR(P449="Food",P449="Shopping",P449="Entertainment")),"Awesome Transaction",IF(AND(G449&lt;=2010,Q449&lt;&gt;"Alcohol"),"Late Transaction",IF(G449=2006,"Early Transaction","CRAP Transaction")))</f>
        <v>Awesome Transaction</v>
      </c>
    </row>
    <row r="450" spans="1:29" x14ac:dyDescent="0.25">
      <c r="A450" s="2">
        <v>449</v>
      </c>
      <c r="B450" s="3" t="str">
        <f>TEXT(C450,"yymmdd") &amp; "-" &amp; UPPER(LEFT(P450,2)) &amp; "-" &amp; UPPER(LEFT(S450,3))</f>
        <v>120729-EN-FAN</v>
      </c>
      <c r="C450" s="3">
        <v>41119</v>
      </c>
      <c r="D450" s="3">
        <f t="shared" si="85"/>
        <v>41131</v>
      </c>
      <c r="E450" s="3">
        <f t="shared" si="86"/>
        <v>41181</v>
      </c>
      <c r="F450" s="3">
        <f t="shared" si="87"/>
        <v>41121</v>
      </c>
      <c r="G450" s="61">
        <f t="shared" si="88"/>
        <v>2012</v>
      </c>
      <c r="H450" s="61">
        <f t="shared" si="89"/>
        <v>7</v>
      </c>
      <c r="I450" s="61" t="str">
        <f>VLOOKUP(H450,'Lookup Values'!$C$2:$D$13,2,FALSE)</f>
        <v>JUL</v>
      </c>
      <c r="J450" s="61">
        <f t="shared" si="90"/>
        <v>29</v>
      </c>
      <c r="K450" s="61">
        <f t="shared" si="91"/>
        <v>1</v>
      </c>
      <c r="L450" s="61" t="str">
        <f>VLOOKUP(K450,'Lookup Values'!$F$2:$G$8,2,FALSE)</f>
        <v>Sunday</v>
      </c>
      <c r="M450" s="3">
        <v>41124</v>
      </c>
      <c r="N450" s="63">
        <f t="shared" ref="N450:N513" si="98">M450-C450</f>
        <v>5</v>
      </c>
      <c r="O450" s="8">
        <v>0.12453760560704608</v>
      </c>
      <c r="P450" t="s">
        <v>14</v>
      </c>
      <c r="Q450" t="s">
        <v>28</v>
      </c>
      <c r="R450" t="str">
        <f t="shared" si="92"/>
        <v>Entertainment: Movies</v>
      </c>
      <c r="S450" t="s">
        <v>27</v>
      </c>
      <c r="T450" t="s">
        <v>16</v>
      </c>
      <c r="U450" s="1">
        <v>341</v>
      </c>
      <c r="V450" s="1" t="str">
        <f t="shared" si="93"/>
        <v>Entertainment: $341.00</v>
      </c>
      <c r="W450" s="1">
        <f>IF(U450="","",ROUND(U450*'Lookup Values'!$A$2,2))</f>
        <v>30.26</v>
      </c>
      <c r="X450" s="9" t="str">
        <f t="shared" si="94"/>
        <v>Expense</v>
      </c>
      <c r="Y450" s="2" t="s">
        <v>468</v>
      </c>
      <c r="Z450" s="3">
        <f t="shared" si="95"/>
        <v>41119</v>
      </c>
      <c r="AA450" s="67" t="str">
        <f t="shared" si="96"/>
        <v>NO</v>
      </c>
      <c r="AB450" s="2" t="str">
        <f t="shared" si="97"/>
        <v>NO</v>
      </c>
      <c r="AC450" t="str">
        <f>IF(AND(AND(G450&gt;=2007,G450&lt;=2009),OR(S450&lt;&gt;"MTA",S450&lt;&gt;"Fandango"),OR(P450="Food",P450="Shopping",P450="Entertainment")),"Awesome Transaction",IF(AND(G450&lt;=2010,Q450&lt;&gt;"Alcohol"),"Late Transaction",IF(G450=2006,"Early Transaction","CRAP Transaction")))</f>
        <v>CRAP Transaction</v>
      </c>
    </row>
    <row r="451" spans="1:29" x14ac:dyDescent="0.25">
      <c r="A451" s="2">
        <v>450</v>
      </c>
      <c r="B451" s="3" t="str">
        <f>TEXT(C451,"yymmdd") &amp; "-" &amp; UPPER(LEFT(P451,2)) &amp; "-" &amp; UPPER(LEFT(S451,3))</f>
        <v>091228-SH-EXP</v>
      </c>
      <c r="C451" s="3">
        <v>40175</v>
      </c>
      <c r="D451" s="3">
        <f t="shared" ref="D451:D514" si="99">WORKDAY(C451,10)</f>
        <v>40189</v>
      </c>
      <c r="E451" s="3">
        <f t="shared" ref="E451:E514" si="100">EDATE(C451,2)</f>
        <v>40237</v>
      </c>
      <c r="F451" s="3">
        <f t="shared" ref="F451:F514" si="101">EOMONTH(C451,0)</f>
        <v>40178</v>
      </c>
      <c r="G451" s="61">
        <f t="shared" ref="G451:G514" si="102">YEAR(C451)</f>
        <v>2009</v>
      </c>
      <c r="H451" s="61">
        <f t="shared" ref="H451:H514" si="103">MONTH(C451)</f>
        <v>12</v>
      </c>
      <c r="I451" s="61" t="str">
        <f>VLOOKUP(H451,'Lookup Values'!$C$2:$D$13,2,FALSE)</f>
        <v>DEC</v>
      </c>
      <c r="J451" s="61">
        <f t="shared" ref="J451:J514" si="104">DAY(C451)</f>
        <v>28</v>
      </c>
      <c r="K451" s="61">
        <f t="shared" ref="K451:K514" si="105">WEEKDAY(C451)</f>
        <v>2</v>
      </c>
      <c r="L451" s="61" t="str">
        <f>VLOOKUP(K451,'Lookup Values'!$F$2:$G$8,2,FALSE)</f>
        <v>Monday</v>
      </c>
      <c r="M451" s="3">
        <v>40182</v>
      </c>
      <c r="N451" s="63">
        <f t="shared" si="98"/>
        <v>7</v>
      </c>
      <c r="O451" s="8">
        <v>0.11549864838172108</v>
      </c>
      <c r="P451" t="s">
        <v>21</v>
      </c>
      <c r="Q451" t="s">
        <v>41</v>
      </c>
      <c r="R451" t="str">
        <f t="shared" ref="R451:R514" si="106">P451 &amp; ": " &amp; Q451</f>
        <v>Shopping: Clothing</v>
      </c>
      <c r="S451" t="s">
        <v>40</v>
      </c>
      <c r="T451" t="s">
        <v>26</v>
      </c>
      <c r="U451" s="1">
        <v>163</v>
      </c>
      <c r="V451" s="1" t="str">
        <f t="shared" ref="V451:V514" si="107">P451 &amp; ": " &amp; TEXT(U451,"$#,###.00")</f>
        <v>Shopping: $163.00</v>
      </c>
      <c r="W451" s="1">
        <f>IF(U451="","",ROUND(U451*'Lookup Values'!$A$2,2))</f>
        <v>14.47</v>
      </c>
      <c r="X451" s="9" t="str">
        <f t="shared" ref="X451:X514" si="108">IF(P451="Income","Income","Expense")</f>
        <v>Expense</v>
      </c>
      <c r="Y451" s="2" t="s">
        <v>469</v>
      </c>
      <c r="Z451" s="3">
        <f t="shared" ref="Z451:Z514" si="109">VALUE(SUBSTITUTE(Y451,".","/"))</f>
        <v>40175</v>
      </c>
      <c r="AA451" s="67" t="str">
        <f t="shared" ref="AA451:AA514" si="110">IF(OR(P451="Transportation",Q451="Professional Development",Q451="Electronics"),"YES","NO")</f>
        <v>NO</v>
      </c>
      <c r="AB451" s="2" t="str">
        <f t="shared" ref="AB451:AB514" si="111">IF(AND(AA451="YES",U451&gt;=400),"YES","NO")</f>
        <v>NO</v>
      </c>
      <c r="AC451" t="str">
        <f>IF(AND(AND(G451&gt;=2007,G451&lt;=2009),OR(S451&lt;&gt;"MTA",S451&lt;&gt;"Fandango"),OR(P451="Food",P451="Shopping",P451="Entertainment")),"Awesome Transaction",IF(AND(G451&lt;=2010,Q451&lt;&gt;"Alcohol"),"Late Transaction",IF(G451=2006,"Early Transaction","CRAP Transaction")))</f>
        <v>Awesome Transaction</v>
      </c>
    </row>
    <row r="452" spans="1:29" x14ac:dyDescent="0.25">
      <c r="A452" s="2">
        <v>451</v>
      </c>
      <c r="B452" s="3" t="str">
        <f>TEXT(C452,"yymmdd") &amp; "-" &amp; UPPER(LEFT(P452,2)) &amp; "-" &amp; UPPER(LEFT(S452,3))</f>
        <v>071007-EN-MOE</v>
      </c>
      <c r="C452" s="3">
        <v>39362</v>
      </c>
      <c r="D452" s="3">
        <f t="shared" si="99"/>
        <v>39374</v>
      </c>
      <c r="E452" s="3">
        <f t="shared" si="100"/>
        <v>39423</v>
      </c>
      <c r="F452" s="3">
        <f t="shared" si="101"/>
        <v>39386</v>
      </c>
      <c r="G452" s="61">
        <f t="shared" si="102"/>
        <v>2007</v>
      </c>
      <c r="H452" s="61">
        <f t="shared" si="103"/>
        <v>10</v>
      </c>
      <c r="I452" s="61" t="str">
        <f>VLOOKUP(H452,'Lookup Values'!$C$2:$D$13,2,FALSE)</f>
        <v>OCT</v>
      </c>
      <c r="J452" s="61">
        <f t="shared" si="104"/>
        <v>7</v>
      </c>
      <c r="K452" s="61">
        <f t="shared" si="105"/>
        <v>1</v>
      </c>
      <c r="L452" s="61" t="str">
        <f>VLOOKUP(K452,'Lookup Values'!$F$2:$G$8,2,FALSE)</f>
        <v>Sunday</v>
      </c>
      <c r="M452" s="3">
        <v>39364</v>
      </c>
      <c r="N452" s="63">
        <f t="shared" si="98"/>
        <v>2</v>
      </c>
      <c r="O452" s="8">
        <v>0.47929505564687302</v>
      </c>
      <c r="P452" t="s">
        <v>14</v>
      </c>
      <c r="Q452" t="s">
        <v>15</v>
      </c>
      <c r="R452" t="str">
        <f t="shared" si="106"/>
        <v>Entertainment: Alcohol</v>
      </c>
      <c r="S452" t="s">
        <v>13</v>
      </c>
      <c r="T452" t="s">
        <v>26</v>
      </c>
      <c r="U452" s="1">
        <v>427</v>
      </c>
      <c r="V452" s="1" t="str">
        <f t="shared" si="107"/>
        <v>Entertainment: $427.00</v>
      </c>
      <c r="W452" s="1">
        <f>IF(U452="","",ROUND(U452*'Lookup Values'!$A$2,2))</f>
        <v>37.9</v>
      </c>
      <c r="X452" s="9" t="str">
        <f t="shared" si="108"/>
        <v>Expense</v>
      </c>
      <c r="Y452" s="2" t="s">
        <v>470</v>
      </c>
      <c r="Z452" s="3">
        <f t="shared" si="109"/>
        <v>39362</v>
      </c>
      <c r="AA452" s="67" t="str">
        <f t="shared" si="110"/>
        <v>NO</v>
      </c>
      <c r="AB452" s="2" t="str">
        <f t="shared" si="111"/>
        <v>NO</v>
      </c>
      <c r="AC452" t="str">
        <f>IF(AND(AND(G452&gt;=2007,G452&lt;=2009),OR(S452&lt;&gt;"MTA",S452&lt;&gt;"Fandango"),OR(P452="Food",P452="Shopping",P452="Entertainment")),"Awesome Transaction",IF(AND(G452&lt;=2010,Q452&lt;&gt;"Alcohol"),"Late Transaction",IF(G452=2006,"Early Transaction","CRAP Transaction")))</f>
        <v>Awesome Transaction</v>
      </c>
    </row>
    <row r="453" spans="1:29" x14ac:dyDescent="0.25">
      <c r="A453" s="2">
        <v>452</v>
      </c>
      <c r="B453" s="3" t="str">
        <f>TEXT(C453,"yymmdd") &amp; "-" &amp; UPPER(LEFT(P453,2)) &amp; "-" &amp; UPPER(LEFT(S453,3))</f>
        <v>090901-FO-CIT</v>
      </c>
      <c r="C453" s="3">
        <v>40057</v>
      </c>
      <c r="D453" s="3">
        <f t="shared" si="99"/>
        <v>40071</v>
      </c>
      <c r="E453" s="3">
        <f t="shared" si="100"/>
        <v>40118</v>
      </c>
      <c r="F453" s="3">
        <f t="shared" si="101"/>
        <v>40086</v>
      </c>
      <c r="G453" s="61">
        <f t="shared" si="102"/>
        <v>2009</v>
      </c>
      <c r="H453" s="61">
        <f t="shared" si="103"/>
        <v>9</v>
      </c>
      <c r="I453" s="61" t="str">
        <f>VLOOKUP(H453,'Lookup Values'!$C$2:$D$13,2,FALSE)</f>
        <v>SEP</v>
      </c>
      <c r="J453" s="61">
        <f t="shared" si="104"/>
        <v>1</v>
      </c>
      <c r="K453" s="61">
        <f t="shared" si="105"/>
        <v>3</v>
      </c>
      <c r="L453" s="61" t="str">
        <f>VLOOKUP(K453,'Lookup Values'!$F$2:$G$8,2,FALSE)</f>
        <v>Tuesday</v>
      </c>
      <c r="M453" s="3">
        <v>40059</v>
      </c>
      <c r="N453" s="63">
        <f t="shared" si="98"/>
        <v>2</v>
      </c>
      <c r="O453" s="8">
        <v>0.15308654125570353</v>
      </c>
      <c r="P453" t="s">
        <v>18</v>
      </c>
      <c r="Q453" t="s">
        <v>43</v>
      </c>
      <c r="R453" t="str">
        <f t="shared" si="106"/>
        <v>Food: Coffee</v>
      </c>
      <c r="S453" t="s">
        <v>42</v>
      </c>
      <c r="T453" t="s">
        <v>29</v>
      </c>
      <c r="U453" s="1">
        <v>123</v>
      </c>
      <c r="V453" s="1" t="str">
        <f t="shared" si="107"/>
        <v>Food: $123.00</v>
      </c>
      <c r="W453" s="1">
        <f>IF(U453="","",ROUND(U453*'Lookup Values'!$A$2,2))</f>
        <v>10.92</v>
      </c>
      <c r="X453" s="9" t="str">
        <f t="shared" si="108"/>
        <v>Expense</v>
      </c>
      <c r="Y453" s="2" t="s">
        <v>471</v>
      </c>
      <c r="Z453" s="3">
        <f t="shared" si="109"/>
        <v>40057</v>
      </c>
      <c r="AA453" s="67" t="str">
        <f t="shared" si="110"/>
        <v>NO</v>
      </c>
      <c r="AB453" s="2" t="str">
        <f t="shared" si="111"/>
        <v>NO</v>
      </c>
      <c r="AC453" t="str">
        <f>IF(AND(AND(G453&gt;=2007,G453&lt;=2009),OR(S453&lt;&gt;"MTA",S453&lt;&gt;"Fandango"),OR(P453="Food",P453="Shopping",P453="Entertainment")),"Awesome Transaction",IF(AND(G453&lt;=2010,Q453&lt;&gt;"Alcohol"),"Late Transaction",IF(G453=2006,"Early Transaction","CRAP Transaction")))</f>
        <v>Awesome Transaction</v>
      </c>
    </row>
    <row r="454" spans="1:29" x14ac:dyDescent="0.25">
      <c r="A454" s="2">
        <v>453</v>
      </c>
      <c r="B454" s="3" t="str">
        <f>TEXT(C454,"yymmdd") &amp; "-" &amp; UPPER(LEFT(P454,2)) &amp; "-" &amp; UPPER(LEFT(S454,3))</f>
        <v>070903-FO-TRA</v>
      </c>
      <c r="C454" s="3">
        <v>39328</v>
      </c>
      <c r="D454" s="3">
        <f t="shared" si="99"/>
        <v>39342</v>
      </c>
      <c r="E454" s="3">
        <f t="shared" si="100"/>
        <v>39389</v>
      </c>
      <c r="F454" s="3">
        <f t="shared" si="101"/>
        <v>39355</v>
      </c>
      <c r="G454" s="61">
        <f t="shared" si="102"/>
        <v>2007</v>
      </c>
      <c r="H454" s="61">
        <f t="shared" si="103"/>
        <v>9</v>
      </c>
      <c r="I454" s="61" t="str">
        <f>VLOOKUP(H454,'Lookup Values'!$C$2:$D$13,2,FALSE)</f>
        <v>SEP</v>
      </c>
      <c r="J454" s="61">
        <f t="shared" si="104"/>
        <v>3</v>
      </c>
      <c r="K454" s="61">
        <f t="shared" si="105"/>
        <v>2</v>
      </c>
      <c r="L454" s="61" t="str">
        <f>VLOOKUP(K454,'Lookup Values'!$F$2:$G$8,2,FALSE)</f>
        <v>Monday</v>
      </c>
      <c r="M454" s="3">
        <v>39335</v>
      </c>
      <c r="N454" s="63">
        <f t="shared" si="98"/>
        <v>7</v>
      </c>
      <c r="O454" s="8">
        <v>9.6300713309196095E-2</v>
      </c>
      <c r="P454" t="s">
        <v>18</v>
      </c>
      <c r="Q454" t="s">
        <v>31</v>
      </c>
      <c r="R454" t="str">
        <f t="shared" si="106"/>
        <v>Food: Groceries</v>
      </c>
      <c r="S454" t="s">
        <v>30</v>
      </c>
      <c r="T454" t="s">
        <v>26</v>
      </c>
      <c r="U454" s="1">
        <v>170</v>
      </c>
      <c r="V454" s="1" t="str">
        <f t="shared" si="107"/>
        <v>Food: $170.00</v>
      </c>
      <c r="W454" s="1">
        <f>IF(U454="","",ROUND(U454*'Lookup Values'!$A$2,2))</f>
        <v>15.09</v>
      </c>
      <c r="X454" s="9" t="str">
        <f t="shared" si="108"/>
        <v>Expense</v>
      </c>
      <c r="Y454" s="2" t="s">
        <v>472</v>
      </c>
      <c r="Z454" s="3">
        <f t="shared" si="109"/>
        <v>39328</v>
      </c>
      <c r="AA454" s="67" t="str">
        <f t="shared" si="110"/>
        <v>NO</v>
      </c>
      <c r="AB454" s="2" t="str">
        <f t="shared" si="111"/>
        <v>NO</v>
      </c>
      <c r="AC454" t="str">
        <f>IF(AND(AND(G454&gt;=2007,G454&lt;=2009),OR(S454&lt;&gt;"MTA",S454&lt;&gt;"Fandango"),OR(P454="Food",P454="Shopping",P454="Entertainment")),"Awesome Transaction",IF(AND(G454&lt;=2010,Q454&lt;&gt;"Alcohol"),"Late Transaction",IF(G454=2006,"Early Transaction","CRAP Transaction")))</f>
        <v>Awesome Transaction</v>
      </c>
    </row>
    <row r="455" spans="1:29" x14ac:dyDescent="0.25">
      <c r="A455" s="2">
        <v>454</v>
      </c>
      <c r="B455" s="3" t="str">
        <f>TEXT(C455,"yymmdd") &amp; "-" &amp; UPPER(LEFT(P455,2)) &amp; "-" &amp; UPPER(LEFT(S455,3))</f>
        <v>091009-IN-EZE</v>
      </c>
      <c r="C455" s="3">
        <v>40095</v>
      </c>
      <c r="D455" s="3">
        <f t="shared" si="99"/>
        <v>40109</v>
      </c>
      <c r="E455" s="3">
        <f t="shared" si="100"/>
        <v>40156</v>
      </c>
      <c r="F455" s="3">
        <f t="shared" si="101"/>
        <v>40117</v>
      </c>
      <c r="G455" s="61">
        <f t="shared" si="102"/>
        <v>2009</v>
      </c>
      <c r="H455" s="61">
        <f t="shared" si="103"/>
        <v>10</v>
      </c>
      <c r="I455" s="61" t="str">
        <f>VLOOKUP(H455,'Lookup Values'!$C$2:$D$13,2,FALSE)</f>
        <v>OCT</v>
      </c>
      <c r="J455" s="61">
        <f t="shared" si="104"/>
        <v>9</v>
      </c>
      <c r="K455" s="61">
        <f t="shared" si="105"/>
        <v>6</v>
      </c>
      <c r="L455" s="61" t="str">
        <f>VLOOKUP(K455,'Lookup Values'!$F$2:$G$8,2,FALSE)</f>
        <v>Friday</v>
      </c>
      <c r="M455" s="3">
        <v>40102</v>
      </c>
      <c r="N455" s="63">
        <f t="shared" si="98"/>
        <v>7</v>
      </c>
      <c r="O455" s="8">
        <v>0.19349814371627871</v>
      </c>
      <c r="P455" t="s">
        <v>61</v>
      </c>
      <c r="Q455" t="s">
        <v>62</v>
      </c>
      <c r="R455" t="str">
        <f t="shared" si="106"/>
        <v>Income: Salary</v>
      </c>
      <c r="S455" t="s">
        <v>65</v>
      </c>
      <c r="T455" t="s">
        <v>26</v>
      </c>
      <c r="U455" s="1">
        <v>115</v>
      </c>
      <c r="V455" s="1" t="str">
        <f t="shared" si="107"/>
        <v>Income: $115.00</v>
      </c>
      <c r="W455" s="1">
        <f>IF(U455="","",ROUND(U455*'Lookup Values'!$A$2,2))</f>
        <v>10.210000000000001</v>
      </c>
      <c r="X455" s="9" t="str">
        <f t="shared" si="108"/>
        <v>Income</v>
      </c>
      <c r="Y455" s="2" t="s">
        <v>473</v>
      </c>
      <c r="Z455" s="3">
        <f t="shared" si="109"/>
        <v>40095</v>
      </c>
      <c r="AA455" s="67" t="str">
        <f t="shared" si="110"/>
        <v>NO</v>
      </c>
      <c r="AB455" s="2" t="str">
        <f t="shared" si="111"/>
        <v>NO</v>
      </c>
      <c r="AC455" t="str">
        <f>IF(AND(AND(G455&gt;=2007,G455&lt;=2009),OR(S455&lt;&gt;"MTA",S455&lt;&gt;"Fandango"),OR(P455="Food",P455="Shopping",P455="Entertainment")),"Awesome Transaction",IF(AND(G455&lt;=2010,Q455&lt;&gt;"Alcohol"),"Late Transaction",IF(G455=2006,"Early Transaction","CRAP Transaction")))</f>
        <v>Late Transaction</v>
      </c>
    </row>
    <row r="456" spans="1:29" x14ac:dyDescent="0.25">
      <c r="A456" s="2">
        <v>455</v>
      </c>
      <c r="B456" s="3" t="str">
        <f>TEXT(C456,"yymmdd") &amp; "-" &amp; UPPER(LEFT(P456,2)) &amp; "-" &amp; UPPER(LEFT(S456,3))</f>
        <v>091118-HE-FRE</v>
      </c>
      <c r="C456" s="3">
        <v>40135</v>
      </c>
      <c r="D456" s="3">
        <f t="shared" si="99"/>
        <v>40149</v>
      </c>
      <c r="E456" s="3">
        <f t="shared" si="100"/>
        <v>40196</v>
      </c>
      <c r="F456" s="3">
        <f t="shared" si="101"/>
        <v>40147</v>
      </c>
      <c r="G456" s="61">
        <f t="shared" si="102"/>
        <v>2009</v>
      </c>
      <c r="H456" s="61">
        <f t="shared" si="103"/>
        <v>11</v>
      </c>
      <c r="I456" s="61" t="str">
        <f>VLOOKUP(H456,'Lookup Values'!$C$2:$D$13,2,FALSE)</f>
        <v>NOV</v>
      </c>
      <c r="J456" s="61">
        <f t="shared" si="104"/>
        <v>18</v>
      </c>
      <c r="K456" s="61">
        <f t="shared" si="105"/>
        <v>4</v>
      </c>
      <c r="L456" s="61" t="str">
        <f>VLOOKUP(K456,'Lookup Values'!$F$2:$G$8,2,FALSE)</f>
        <v>Wednesday</v>
      </c>
      <c r="M456" s="3">
        <v>40138</v>
      </c>
      <c r="N456" s="63">
        <f t="shared" si="98"/>
        <v>3</v>
      </c>
      <c r="O456" s="8">
        <v>0.52457148299682443</v>
      </c>
      <c r="P456" t="s">
        <v>45</v>
      </c>
      <c r="Q456" t="s">
        <v>46</v>
      </c>
      <c r="R456" t="str">
        <f t="shared" si="106"/>
        <v>Health: Insurance Premium</v>
      </c>
      <c r="S456" t="s">
        <v>44</v>
      </c>
      <c r="T456" t="s">
        <v>26</v>
      </c>
      <c r="U456" s="1">
        <v>61</v>
      </c>
      <c r="V456" s="1" t="str">
        <f t="shared" si="107"/>
        <v>Health: $61.00</v>
      </c>
      <c r="W456" s="1">
        <f>IF(U456="","",ROUND(U456*'Lookup Values'!$A$2,2))</f>
        <v>5.41</v>
      </c>
      <c r="X456" s="9" t="str">
        <f t="shared" si="108"/>
        <v>Expense</v>
      </c>
      <c r="Y456" s="2" t="s">
        <v>474</v>
      </c>
      <c r="Z456" s="3">
        <f t="shared" si="109"/>
        <v>40135</v>
      </c>
      <c r="AA456" s="67" t="str">
        <f t="shared" si="110"/>
        <v>NO</v>
      </c>
      <c r="AB456" s="2" t="str">
        <f t="shared" si="111"/>
        <v>NO</v>
      </c>
      <c r="AC456" t="str">
        <f>IF(AND(AND(G456&gt;=2007,G456&lt;=2009),OR(S456&lt;&gt;"MTA",S456&lt;&gt;"Fandango"),OR(P456="Food",P456="Shopping",P456="Entertainment")),"Awesome Transaction",IF(AND(G456&lt;=2010,Q456&lt;&gt;"Alcohol"),"Late Transaction",IF(G456=2006,"Early Transaction","CRAP Transaction")))</f>
        <v>Late Transaction</v>
      </c>
    </row>
    <row r="457" spans="1:29" x14ac:dyDescent="0.25">
      <c r="A457" s="2">
        <v>456</v>
      </c>
      <c r="B457" s="3" t="str">
        <f>TEXT(C457,"yymmdd") &amp; "-" &amp; UPPER(LEFT(P457,2)) &amp; "-" &amp; UPPER(LEFT(S457,3))</f>
        <v>120709-FO-BAN</v>
      </c>
      <c r="C457" s="3">
        <v>41099</v>
      </c>
      <c r="D457" s="3">
        <f t="shared" si="99"/>
        <v>41113</v>
      </c>
      <c r="E457" s="3">
        <f t="shared" si="100"/>
        <v>41161</v>
      </c>
      <c r="F457" s="3">
        <f t="shared" si="101"/>
        <v>41121</v>
      </c>
      <c r="G457" s="61">
        <f t="shared" si="102"/>
        <v>2012</v>
      </c>
      <c r="H457" s="61">
        <f t="shared" si="103"/>
        <v>7</v>
      </c>
      <c r="I457" s="61" t="str">
        <f>VLOOKUP(H457,'Lookup Values'!$C$2:$D$13,2,FALSE)</f>
        <v>JUL</v>
      </c>
      <c r="J457" s="61">
        <f t="shared" si="104"/>
        <v>9</v>
      </c>
      <c r="K457" s="61">
        <f t="shared" si="105"/>
        <v>2</v>
      </c>
      <c r="L457" s="61" t="str">
        <f>VLOOKUP(K457,'Lookup Values'!$F$2:$G$8,2,FALSE)</f>
        <v>Monday</v>
      </c>
      <c r="M457" s="3">
        <v>41108</v>
      </c>
      <c r="N457" s="63">
        <f t="shared" si="98"/>
        <v>9</v>
      </c>
      <c r="O457" s="8">
        <v>0.65129418077346635</v>
      </c>
      <c r="P457" t="s">
        <v>18</v>
      </c>
      <c r="Q457" t="s">
        <v>19</v>
      </c>
      <c r="R457" t="str">
        <f t="shared" si="106"/>
        <v>Food: Restaurants</v>
      </c>
      <c r="S457" t="s">
        <v>17</v>
      </c>
      <c r="T457" t="s">
        <v>29</v>
      </c>
      <c r="U457" s="1">
        <v>76</v>
      </c>
      <c r="V457" s="1" t="str">
        <f t="shared" si="107"/>
        <v>Food: $76.00</v>
      </c>
      <c r="W457" s="1">
        <f>IF(U457="","",ROUND(U457*'Lookup Values'!$A$2,2))</f>
        <v>6.75</v>
      </c>
      <c r="X457" s="9" t="str">
        <f t="shared" si="108"/>
        <v>Expense</v>
      </c>
      <c r="Y457" s="2" t="s">
        <v>475</v>
      </c>
      <c r="Z457" s="3">
        <f t="shared" si="109"/>
        <v>41099</v>
      </c>
      <c r="AA457" s="67" t="str">
        <f t="shared" si="110"/>
        <v>NO</v>
      </c>
      <c r="AB457" s="2" t="str">
        <f t="shared" si="111"/>
        <v>NO</v>
      </c>
      <c r="AC457" t="str">
        <f>IF(AND(AND(G457&gt;=2007,G457&lt;=2009),OR(S457&lt;&gt;"MTA",S457&lt;&gt;"Fandango"),OR(P457="Food",P457="Shopping",P457="Entertainment")),"Awesome Transaction",IF(AND(G457&lt;=2010,Q457&lt;&gt;"Alcohol"),"Late Transaction",IF(G457=2006,"Early Transaction","CRAP Transaction")))</f>
        <v>CRAP Transaction</v>
      </c>
    </row>
    <row r="458" spans="1:29" x14ac:dyDescent="0.25">
      <c r="A458" s="2">
        <v>457</v>
      </c>
      <c r="B458" s="3" t="str">
        <f>TEXT(C458,"yymmdd") &amp; "-" &amp; UPPER(LEFT(P458,2)) &amp; "-" &amp; UPPER(LEFT(S458,3))</f>
        <v>081114-FO-TRA</v>
      </c>
      <c r="C458" s="3">
        <v>39766</v>
      </c>
      <c r="D458" s="3">
        <f t="shared" si="99"/>
        <v>39780</v>
      </c>
      <c r="E458" s="3">
        <f t="shared" si="100"/>
        <v>39827</v>
      </c>
      <c r="F458" s="3">
        <f t="shared" si="101"/>
        <v>39782</v>
      </c>
      <c r="G458" s="61">
        <f t="shared" si="102"/>
        <v>2008</v>
      </c>
      <c r="H458" s="61">
        <f t="shared" si="103"/>
        <v>11</v>
      </c>
      <c r="I458" s="61" t="str">
        <f>VLOOKUP(H458,'Lookup Values'!$C$2:$D$13,2,FALSE)</f>
        <v>NOV</v>
      </c>
      <c r="J458" s="61">
        <f t="shared" si="104"/>
        <v>14</v>
      </c>
      <c r="K458" s="61">
        <f t="shared" si="105"/>
        <v>6</v>
      </c>
      <c r="L458" s="61" t="str">
        <f>VLOOKUP(K458,'Lookup Values'!$F$2:$G$8,2,FALSE)</f>
        <v>Friday</v>
      </c>
      <c r="M458" s="3">
        <v>39771</v>
      </c>
      <c r="N458" s="63">
        <f t="shared" si="98"/>
        <v>5</v>
      </c>
      <c r="O458" s="8">
        <v>0.57563848049579958</v>
      </c>
      <c r="P458" t="s">
        <v>18</v>
      </c>
      <c r="Q458" t="s">
        <v>31</v>
      </c>
      <c r="R458" t="str">
        <f t="shared" si="106"/>
        <v>Food: Groceries</v>
      </c>
      <c r="S458" t="s">
        <v>30</v>
      </c>
      <c r="T458" t="s">
        <v>26</v>
      </c>
      <c r="U458" s="1">
        <v>471</v>
      </c>
      <c r="V458" s="1" t="str">
        <f t="shared" si="107"/>
        <v>Food: $471.00</v>
      </c>
      <c r="W458" s="1">
        <f>IF(U458="","",ROUND(U458*'Lookup Values'!$A$2,2))</f>
        <v>41.8</v>
      </c>
      <c r="X458" s="9" t="str">
        <f t="shared" si="108"/>
        <v>Expense</v>
      </c>
      <c r="Y458" s="2" t="s">
        <v>476</v>
      </c>
      <c r="Z458" s="3">
        <f t="shared" si="109"/>
        <v>39766</v>
      </c>
      <c r="AA458" s="67" t="str">
        <f t="shared" si="110"/>
        <v>NO</v>
      </c>
      <c r="AB458" s="2" t="str">
        <f t="shared" si="111"/>
        <v>NO</v>
      </c>
      <c r="AC458" t="str">
        <f>IF(AND(AND(G458&gt;=2007,G458&lt;=2009),OR(S458&lt;&gt;"MTA",S458&lt;&gt;"Fandango"),OR(P458="Food",P458="Shopping",P458="Entertainment")),"Awesome Transaction",IF(AND(G458&lt;=2010,Q458&lt;&gt;"Alcohol"),"Late Transaction",IF(G458=2006,"Early Transaction","CRAP Transaction")))</f>
        <v>Awesome Transaction</v>
      </c>
    </row>
    <row r="459" spans="1:29" x14ac:dyDescent="0.25">
      <c r="A459" s="2">
        <v>458</v>
      </c>
      <c r="B459" s="3" t="str">
        <f>TEXT(C459,"yymmdd") &amp; "-" &amp; UPPER(LEFT(P459,2)) &amp; "-" &amp; UPPER(LEFT(S459,3))</f>
        <v>090403-FO-CIT</v>
      </c>
      <c r="C459" s="3">
        <v>39906</v>
      </c>
      <c r="D459" s="3">
        <f t="shared" si="99"/>
        <v>39920</v>
      </c>
      <c r="E459" s="3">
        <f t="shared" si="100"/>
        <v>39967</v>
      </c>
      <c r="F459" s="3">
        <f t="shared" si="101"/>
        <v>39933</v>
      </c>
      <c r="G459" s="61">
        <f t="shared" si="102"/>
        <v>2009</v>
      </c>
      <c r="H459" s="61">
        <f t="shared" si="103"/>
        <v>4</v>
      </c>
      <c r="I459" s="61" t="str">
        <f>VLOOKUP(H459,'Lookup Values'!$C$2:$D$13,2,FALSE)</f>
        <v>APR</v>
      </c>
      <c r="J459" s="61">
        <f t="shared" si="104"/>
        <v>3</v>
      </c>
      <c r="K459" s="61">
        <f t="shared" si="105"/>
        <v>6</v>
      </c>
      <c r="L459" s="61" t="str">
        <f>VLOOKUP(K459,'Lookup Values'!$F$2:$G$8,2,FALSE)</f>
        <v>Friday</v>
      </c>
      <c r="M459" s="3">
        <v>39913</v>
      </c>
      <c r="N459" s="63">
        <f t="shared" si="98"/>
        <v>7</v>
      </c>
      <c r="O459" s="8">
        <v>0.96671735375214007</v>
      </c>
      <c r="P459" t="s">
        <v>18</v>
      </c>
      <c r="Q459" t="s">
        <v>43</v>
      </c>
      <c r="R459" t="str">
        <f t="shared" si="106"/>
        <v>Food: Coffee</v>
      </c>
      <c r="S459" t="s">
        <v>42</v>
      </c>
      <c r="T459" t="s">
        <v>26</v>
      </c>
      <c r="U459" s="1">
        <v>297</v>
      </c>
      <c r="V459" s="1" t="str">
        <f t="shared" si="107"/>
        <v>Food: $297.00</v>
      </c>
      <c r="W459" s="1">
        <f>IF(U459="","",ROUND(U459*'Lookup Values'!$A$2,2))</f>
        <v>26.36</v>
      </c>
      <c r="X459" s="9" t="str">
        <f t="shared" si="108"/>
        <v>Expense</v>
      </c>
      <c r="Y459" s="2" t="s">
        <v>477</v>
      </c>
      <c r="Z459" s="3">
        <f t="shared" si="109"/>
        <v>39906</v>
      </c>
      <c r="AA459" s="67" t="str">
        <f t="shared" si="110"/>
        <v>NO</v>
      </c>
      <c r="AB459" s="2" t="str">
        <f t="shared" si="111"/>
        <v>NO</v>
      </c>
      <c r="AC459" t="str">
        <f>IF(AND(AND(G459&gt;=2007,G459&lt;=2009),OR(S459&lt;&gt;"MTA",S459&lt;&gt;"Fandango"),OR(P459="Food",P459="Shopping",P459="Entertainment")),"Awesome Transaction",IF(AND(G459&lt;=2010,Q459&lt;&gt;"Alcohol"),"Late Transaction",IF(G459=2006,"Early Transaction","CRAP Transaction")))</f>
        <v>Awesome Transaction</v>
      </c>
    </row>
    <row r="460" spans="1:29" x14ac:dyDescent="0.25">
      <c r="A460" s="2">
        <v>459</v>
      </c>
      <c r="B460" s="3" t="str">
        <f>TEXT(C460,"yymmdd") &amp; "-" &amp; UPPER(LEFT(P460,2)) &amp; "-" &amp; UPPER(LEFT(S460,3))</f>
        <v>110207-EN-MOE</v>
      </c>
      <c r="C460" s="3">
        <v>40581</v>
      </c>
      <c r="D460" s="3">
        <f t="shared" si="99"/>
        <v>40595</v>
      </c>
      <c r="E460" s="3">
        <f t="shared" si="100"/>
        <v>40640</v>
      </c>
      <c r="F460" s="3">
        <f t="shared" si="101"/>
        <v>40602</v>
      </c>
      <c r="G460" s="61">
        <f t="shared" si="102"/>
        <v>2011</v>
      </c>
      <c r="H460" s="61">
        <f t="shared" si="103"/>
        <v>2</v>
      </c>
      <c r="I460" s="61" t="str">
        <f>VLOOKUP(H460,'Lookup Values'!$C$2:$D$13,2,FALSE)</f>
        <v>FEB</v>
      </c>
      <c r="J460" s="61">
        <f t="shared" si="104"/>
        <v>7</v>
      </c>
      <c r="K460" s="61">
        <f t="shared" si="105"/>
        <v>2</v>
      </c>
      <c r="L460" s="61" t="str">
        <f>VLOOKUP(K460,'Lookup Values'!$F$2:$G$8,2,FALSE)</f>
        <v>Monday</v>
      </c>
      <c r="M460" s="3">
        <v>40584</v>
      </c>
      <c r="N460" s="63">
        <f t="shared" si="98"/>
        <v>3</v>
      </c>
      <c r="O460" s="8">
        <v>0.78429888598275588</v>
      </c>
      <c r="P460" t="s">
        <v>14</v>
      </c>
      <c r="Q460" t="s">
        <v>15</v>
      </c>
      <c r="R460" t="str">
        <f t="shared" si="106"/>
        <v>Entertainment: Alcohol</v>
      </c>
      <c r="S460" t="s">
        <v>13</v>
      </c>
      <c r="T460" t="s">
        <v>16</v>
      </c>
      <c r="U460" s="1">
        <v>137</v>
      </c>
      <c r="V460" s="1" t="str">
        <f t="shared" si="107"/>
        <v>Entertainment: $137.00</v>
      </c>
      <c r="W460" s="1">
        <f>IF(U460="","",ROUND(U460*'Lookup Values'!$A$2,2))</f>
        <v>12.16</v>
      </c>
      <c r="X460" s="9" t="str">
        <f t="shared" si="108"/>
        <v>Expense</v>
      </c>
      <c r="Y460" s="2" t="s">
        <v>73</v>
      </c>
      <c r="Z460" s="3">
        <f t="shared" si="109"/>
        <v>40581</v>
      </c>
      <c r="AA460" s="67" t="str">
        <f t="shared" si="110"/>
        <v>NO</v>
      </c>
      <c r="AB460" s="2" t="str">
        <f t="shared" si="111"/>
        <v>NO</v>
      </c>
      <c r="AC460" t="str">
        <f>IF(AND(AND(G460&gt;=2007,G460&lt;=2009),OR(S460&lt;&gt;"MTA",S460&lt;&gt;"Fandango"),OR(P460="Food",P460="Shopping",P460="Entertainment")),"Awesome Transaction",IF(AND(G460&lt;=2010,Q460&lt;&gt;"Alcohol"),"Late Transaction",IF(G460=2006,"Early Transaction","CRAP Transaction")))</f>
        <v>CRAP Transaction</v>
      </c>
    </row>
    <row r="461" spans="1:29" x14ac:dyDescent="0.25">
      <c r="A461" s="2">
        <v>460</v>
      </c>
      <c r="B461" s="3" t="str">
        <f>TEXT(C461,"yymmdd") &amp; "-" &amp; UPPER(LEFT(P461,2)) &amp; "-" &amp; UPPER(LEFT(S461,3))</f>
        <v>080214-IN-AUN</v>
      </c>
      <c r="C461" s="3">
        <v>39492</v>
      </c>
      <c r="D461" s="3">
        <f t="shared" si="99"/>
        <v>39506</v>
      </c>
      <c r="E461" s="3">
        <f t="shared" si="100"/>
        <v>39552</v>
      </c>
      <c r="F461" s="3">
        <f t="shared" si="101"/>
        <v>39507</v>
      </c>
      <c r="G461" s="61">
        <f t="shared" si="102"/>
        <v>2008</v>
      </c>
      <c r="H461" s="61">
        <f t="shared" si="103"/>
        <v>2</v>
      </c>
      <c r="I461" s="61" t="str">
        <f>VLOOKUP(H461,'Lookup Values'!$C$2:$D$13,2,FALSE)</f>
        <v>FEB</v>
      </c>
      <c r="J461" s="61">
        <f t="shared" si="104"/>
        <v>14</v>
      </c>
      <c r="K461" s="61">
        <f t="shared" si="105"/>
        <v>5</v>
      </c>
      <c r="L461" s="61" t="str">
        <f>VLOOKUP(K461,'Lookup Values'!$F$2:$G$8,2,FALSE)</f>
        <v>Thursday</v>
      </c>
      <c r="M461" s="3">
        <v>39494</v>
      </c>
      <c r="N461" s="63">
        <f t="shared" si="98"/>
        <v>2</v>
      </c>
      <c r="O461" s="8">
        <v>0.56492766209091183</v>
      </c>
      <c r="P461" t="s">
        <v>61</v>
      </c>
      <c r="Q461" t="s">
        <v>64</v>
      </c>
      <c r="R461" t="str">
        <f t="shared" si="106"/>
        <v>Income: Gift Received</v>
      </c>
      <c r="S461" t="s">
        <v>67</v>
      </c>
      <c r="T461" t="s">
        <v>16</v>
      </c>
      <c r="U461" s="1">
        <v>277</v>
      </c>
      <c r="V461" s="1" t="str">
        <f t="shared" si="107"/>
        <v>Income: $277.00</v>
      </c>
      <c r="W461" s="1">
        <f>IF(U461="","",ROUND(U461*'Lookup Values'!$A$2,2))</f>
        <v>24.58</v>
      </c>
      <c r="X461" s="9" t="str">
        <f t="shared" si="108"/>
        <v>Income</v>
      </c>
      <c r="Y461" s="2" t="s">
        <v>478</v>
      </c>
      <c r="Z461" s="3">
        <f t="shared" si="109"/>
        <v>39492</v>
      </c>
      <c r="AA461" s="67" t="str">
        <f t="shared" si="110"/>
        <v>NO</v>
      </c>
      <c r="AB461" s="2" t="str">
        <f t="shared" si="111"/>
        <v>NO</v>
      </c>
      <c r="AC461" t="str">
        <f>IF(AND(AND(G461&gt;=2007,G461&lt;=2009),OR(S461&lt;&gt;"MTA",S461&lt;&gt;"Fandango"),OR(P461="Food",P461="Shopping",P461="Entertainment")),"Awesome Transaction",IF(AND(G461&lt;=2010,Q461&lt;&gt;"Alcohol"),"Late Transaction",IF(G461=2006,"Early Transaction","CRAP Transaction")))</f>
        <v>Late Transaction</v>
      </c>
    </row>
    <row r="462" spans="1:29" x14ac:dyDescent="0.25">
      <c r="A462" s="2">
        <v>461</v>
      </c>
      <c r="B462" s="3" t="str">
        <f>TEXT(C462,"yymmdd") &amp; "-" &amp; UPPER(LEFT(P462,2)) &amp; "-" &amp; UPPER(LEFT(S462,3))</f>
        <v>080311-IN-AUN</v>
      </c>
      <c r="C462" s="3">
        <v>39518</v>
      </c>
      <c r="D462" s="3">
        <f t="shared" si="99"/>
        <v>39532</v>
      </c>
      <c r="E462" s="3">
        <f t="shared" si="100"/>
        <v>39579</v>
      </c>
      <c r="F462" s="3">
        <f t="shared" si="101"/>
        <v>39538</v>
      </c>
      <c r="G462" s="61">
        <f t="shared" si="102"/>
        <v>2008</v>
      </c>
      <c r="H462" s="61">
        <f t="shared" si="103"/>
        <v>3</v>
      </c>
      <c r="I462" s="61" t="str">
        <f>VLOOKUP(H462,'Lookup Values'!$C$2:$D$13,2,FALSE)</f>
        <v>MAR</v>
      </c>
      <c r="J462" s="61">
        <f t="shared" si="104"/>
        <v>11</v>
      </c>
      <c r="K462" s="61">
        <f t="shared" si="105"/>
        <v>3</v>
      </c>
      <c r="L462" s="61" t="str">
        <f>VLOOKUP(K462,'Lookup Values'!$F$2:$G$8,2,FALSE)</f>
        <v>Tuesday</v>
      </c>
      <c r="M462" s="3">
        <v>39519</v>
      </c>
      <c r="N462" s="63">
        <f t="shared" si="98"/>
        <v>1</v>
      </c>
      <c r="O462" s="8">
        <v>0.84760192193201989</v>
      </c>
      <c r="P462" t="s">
        <v>61</v>
      </c>
      <c r="Q462" t="s">
        <v>64</v>
      </c>
      <c r="R462" t="str">
        <f t="shared" si="106"/>
        <v>Income: Gift Received</v>
      </c>
      <c r="S462" t="s">
        <v>67</v>
      </c>
      <c r="T462" t="s">
        <v>26</v>
      </c>
      <c r="U462" s="1">
        <v>347</v>
      </c>
      <c r="V462" s="1" t="str">
        <f t="shared" si="107"/>
        <v>Income: $347.00</v>
      </c>
      <c r="W462" s="1">
        <f>IF(U462="","",ROUND(U462*'Lookup Values'!$A$2,2))</f>
        <v>30.8</v>
      </c>
      <c r="X462" s="9" t="str">
        <f t="shared" si="108"/>
        <v>Income</v>
      </c>
      <c r="Y462" s="2" t="s">
        <v>479</v>
      </c>
      <c r="Z462" s="3">
        <f t="shared" si="109"/>
        <v>39518</v>
      </c>
      <c r="AA462" s="67" t="str">
        <f t="shared" si="110"/>
        <v>NO</v>
      </c>
      <c r="AB462" s="2" t="str">
        <f t="shared" si="111"/>
        <v>NO</v>
      </c>
      <c r="AC462" t="str">
        <f>IF(AND(AND(G462&gt;=2007,G462&lt;=2009),OR(S462&lt;&gt;"MTA",S462&lt;&gt;"Fandango"),OR(P462="Food",P462="Shopping",P462="Entertainment")),"Awesome Transaction",IF(AND(G462&lt;=2010,Q462&lt;&gt;"Alcohol"),"Late Transaction",IF(G462=2006,"Early Transaction","CRAP Transaction")))</f>
        <v>Late Transaction</v>
      </c>
    </row>
    <row r="463" spans="1:29" x14ac:dyDescent="0.25">
      <c r="A463" s="2">
        <v>462</v>
      </c>
      <c r="B463" s="3" t="str">
        <f>TEXT(C463,"yymmdd") &amp; "-" &amp; UPPER(LEFT(P463,2)) &amp; "-" &amp; UPPER(LEFT(S463,3))</f>
        <v>090408-EN-MOE</v>
      </c>
      <c r="C463" s="3">
        <v>39911</v>
      </c>
      <c r="D463" s="3">
        <f t="shared" si="99"/>
        <v>39925</v>
      </c>
      <c r="E463" s="3">
        <f t="shared" si="100"/>
        <v>39972</v>
      </c>
      <c r="F463" s="3">
        <f t="shared" si="101"/>
        <v>39933</v>
      </c>
      <c r="G463" s="61">
        <f t="shared" si="102"/>
        <v>2009</v>
      </c>
      <c r="H463" s="61">
        <f t="shared" si="103"/>
        <v>4</v>
      </c>
      <c r="I463" s="61" t="str">
        <f>VLOOKUP(H463,'Lookup Values'!$C$2:$D$13,2,FALSE)</f>
        <v>APR</v>
      </c>
      <c r="J463" s="61">
        <f t="shared" si="104"/>
        <v>8</v>
      </c>
      <c r="K463" s="61">
        <f t="shared" si="105"/>
        <v>4</v>
      </c>
      <c r="L463" s="61" t="str">
        <f>VLOOKUP(K463,'Lookup Values'!$F$2:$G$8,2,FALSE)</f>
        <v>Wednesday</v>
      </c>
      <c r="M463" s="3">
        <v>39917</v>
      </c>
      <c r="N463" s="63">
        <f t="shared" si="98"/>
        <v>6</v>
      </c>
      <c r="O463" s="8">
        <v>0.51446470017476964</v>
      </c>
      <c r="P463" t="s">
        <v>14</v>
      </c>
      <c r="Q463" t="s">
        <v>15</v>
      </c>
      <c r="R463" t="str">
        <f t="shared" si="106"/>
        <v>Entertainment: Alcohol</v>
      </c>
      <c r="S463" t="s">
        <v>13</v>
      </c>
      <c r="T463" t="s">
        <v>16</v>
      </c>
      <c r="U463" s="1">
        <v>465</v>
      </c>
      <c r="V463" s="1" t="str">
        <f t="shared" si="107"/>
        <v>Entertainment: $465.00</v>
      </c>
      <c r="W463" s="1">
        <f>IF(U463="","",ROUND(U463*'Lookup Values'!$A$2,2))</f>
        <v>41.27</v>
      </c>
      <c r="X463" s="9" t="str">
        <f t="shared" si="108"/>
        <v>Expense</v>
      </c>
      <c r="Y463" s="2" t="s">
        <v>480</v>
      </c>
      <c r="Z463" s="3">
        <f t="shared" si="109"/>
        <v>39911</v>
      </c>
      <c r="AA463" s="67" t="str">
        <f t="shared" si="110"/>
        <v>NO</v>
      </c>
      <c r="AB463" s="2" t="str">
        <f t="shared" si="111"/>
        <v>NO</v>
      </c>
      <c r="AC463" t="str">
        <f>IF(AND(AND(G463&gt;=2007,G463&lt;=2009),OR(S463&lt;&gt;"MTA",S463&lt;&gt;"Fandango"),OR(P463="Food",P463="Shopping",P463="Entertainment")),"Awesome Transaction",IF(AND(G463&lt;=2010,Q463&lt;&gt;"Alcohol"),"Late Transaction",IF(G463=2006,"Early Transaction","CRAP Transaction")))</f>
        <v>Awesome Transaction</v>
      </c>
    </row>
    <row r="464" spans="1:29" x14ac:dyDescent="0.25">
      <c r="A464" s="2">
        <v>463</v>
      </c>
      <c r="B464" s="3" t="str">
        <f>TEXT(C464,"yymmdd") &amp; "-" &amp; UPPER(LEFT(P464,2)) &amp; "-" &amp; UPPER(LEFT(S464,3))</f>
        <v>101001-HE-FRE</v>
      </c>
      <c r="C464" s="3">
        <v>40452</v>
      </c>
      <c r="D464" s="3">
        <f t="shared" si="99"/>
        <v>40466</v>
      </c>
      <c r="E464" s="3">
        <f t="shared" si="100"/>
        <v>40513</v>
      </c>
      <c r="F464" s="3">
        <f t="shared" si="101"/>
        <v>40482</v>
      </c>
      <c r="G464" s="61">
        <f t="shared" si="102"/>
        <v>2010</v>
      </c>
      <c r="H464" s="61">
        <f t="shared" si="103"/>
        <v>10</v>
      </c>
      <c r="I464" s="61" t="str">
        <f>VLOOKUP(H464,'Lookup Values'!$C$2:$D$13,2,FALSE)</f>
        <v>OCT</v>
      </c>
      <c r="J464" s="61">
        <f t="shared" si="104"/>
        <v>1</v>
      </c>
      <c r="K464" s="61">
        <f t="shared" si="105"/>
        <v>6</v>
      </c>
      <c r="L464" s="61" t="str">
        <f>VLOOKUP(K464,'Lookup Values'!$F$2:$G$8,2,FALSE)</f>
        <v>Friday</v>
      </c>
      <c r="M464" s="3">
        <v>40454</v>
      </c>
      <c r="N464" s="63">
        <f t="shared" si="98"/>
        <v>2</v>
      </c>
      <c r="O464" s="8">
        <v>0.71559696646198778</v>
      </c>
      <c r="P464" t="s">
        <v>45</v>
      </c>
      <c r="Q464" t="s">
        <v>46</v>
      </c>
      <c r="R464" t="str">
        <f t="shared" si="106"/>
        <v>Health: Insurance Premium</v>
      </c>
      <c r="S464" t="s">
        <v>44</v>
      </c>
      <c r="T464" t="s">
        <v>26</v>
      </c>
      <c r="U464" s="1">
        <v>463</v>
      </c>
      <c r="V464" s="1" t="str">
        <f t="shared" si="107"/>
        <v>Health: $463.00</v>
      </c>
      <c r="W464" s="1">
        <f>IF(U464="","",ROUND(U464*'Lookup Values'!$A$2,2))</f>
        <v>41.09</v>
      </c>
      <c r="X464" s="9" t="str">
        <f t="shared" si="108"/>
        <v>Expense</v>
      </c>
      <c r="Y464" s="2" t="s">
        <v>481</v>
      </c>
      <c r="Z464" s="3">
        <f t="shared" si="109"/>
        <v>40452</v>
      </c>
      <c r="AA464" s="67" t="str">
        <f t="shared" si="110"/>
        <v>NO</v>
      </c>
      <c r="AB464" s="2" t="str">
        <f t="shared" si="111"/>
        <v>NO</v>
      </c>
      <c r="AC464" t="str">
        <f>IF(AND(AND(G464&gt;=2007,G464&lt;=2009),OR(S464&lt;&gt;"MTA",S464&lt;&gt;"Fandango"),OR(P464="Food",P464="Shopping",P464="Entertainment")),"Awesome Transaction",IF(AND(G464&lt;=2010,Q464&lt;&gt;"Alcohol"),"Late Transaction",IF(G464=2006,"Early Transaction","CRAP Transaction")))</f>
        <v>Late Transaction</v>
      </c>
    </row>
    <row r="465" spans="1:29" x14ac:dyDescent="0.25">
      <c r="A465" s="2">
        <v>464</v>
      </c>
      <c r="B465" s="3" t="str">
        <f>TEXT(C465,"yymmdd") &amp; "-" &amp; UPPER(LEFT(P465,2)) &amp; "-" &amp; UPPER(LEFT(S465,3))</f>
        <v>120602-SH-AMA</v>
      </c>
      <c r="C465" s="3">
        <v>41062</v>
      </c>
      <c r="D465" s="3">
        <f t="shared" si="99"/>
        <v>41075</v>
      </c>
      <c r="E465" s="3">
        <f t="shared" si="100"/>
        <v>41123</v>
      </c>
      <c r="F465" s="3">
        <f t="shared" si="101"/>
        <v>41090</v>
      </c>
      <c r="G465" s="61">
        <f t="shared" si="102"/>
        <v>2012</v>
      </c>
      <c r="H465" s="61">
        <f t="shared" si="103"/>
        <v>6</v>
      </c>
      <c r="I465" s="61" t="str">
        <f>VLOOKUP(H465,'Lookup Values'!$C$2:$D$13,2,FALSE)</f>
        <v>JUN</v>
      </c>
      <c r="J465" s="61">
        <f t="shared" si="104"/>
        <v>2</v>
      </c>
      <c r="K465" s="61">
        <f t="shared" si="105"/>
        <v>7</v>
      </c>
      <c r="L465" s="61" t="str">
        <f>VLOOKUP(K465,'Lookup Values'!$F$2:$G$8,2,FALSE)</f>
        <v>Saturday</v>
      </c>
      <c r="M465" s="3">
        <v>41065</v>
      </c>
      <c r="N465" s="63">
        <f t="shared" si="98"/>
        <v>3</v>
      </c>
      <c r="O465" s="8">
        <v>0.3708319668137624</v>
      </c>
      <c r="P465" t="s">
        <v>21</v>
      </c>
      <c r="Q465" t="s">
        <v>22</v>
      </c>
      <c r="R465" t="str">
        <f t="shared" si="106"/>
        <v>Shopping: Electronics</v>
      </c>
      <c r="S465" t="s">
        <v>20</v>
      </c>
      <c r="T465" t="s">
        <v>26</v>
      </c>
      <c r="U465" s="1">
        <v>430</v>
      </c>
      <c r="V465" s="1" t="str">
        <f t="shared" si="107"/>
        <v>Shopping: $430.00</v>
      </c>
      <c r="W465" s="1">
        <f>IF(U465="","",ROUND(U465*'Lookup Values'!$A$2,2))</f>
        <v>38.159999999999997</v>
      </c>
      <c r="X465" s="9" t="str">
        <f t="shared" si="108"/>
        <v>Expense</v>
      </c>
      <c r="Y465" s="2" t="s">
        <v>482</v>
      </c>
      <c r="Z465" s="3">
        <f t="shared" si="109"/>
        <v>41062</v>
      </c>
      <c r="AA465" s="67" t="str">
        <f t="shared" si="110"/>
        <v>YES</v>
      </c>
      <c r="AB465" s="2" t="str">
        <f t="shared" si="111"/>
        <v>YES</v>
      </c>
      <c r="AC465" t="str">
        <f>IF(AND(AND(G465&gt;=2007,G465&lt;=2009),OR(S465&lt;&gt;"MTA",S465&lt;&gt;"Fandango"),OR(P465="Food",P465="Shopping",P465="Entertainment")),"Awesome Transaction",IF(AND(G465&lt;=2010,Q465&lt;&gt;"Alcohol"),"Late Transaction",IF(G465=2006,"Early Transaction","CRAP Transaction")))</f>
        <v>CRAP Transaction</v>
      </c>
    </row>
    <row r="466" spans="1:29" x14ac:dyDescent="0.25">
      <c r="A466" s="2">
        <v>465</v>
      </c>
      <c r="B466" s="3" t="str">
        <f>TEXT(C466,"yymmdd") &amp; "-" &amp; UPPER(LEFT(P466,2)) &amp; "-" &amp; UPPER(LEFT(S466,3))</f>
        <v>070706-HE-FRE</v>
      </c>
      <c r="C466" s="3">
        <v>39269</v>
      </c>
      <c r="D466" s="3">
        <f t="shared" si="99"/>
        <v>39283</v>
      </c>
      <c r="E466" s="3">
        <f t="shared" si="100"/>
        <v>39331</v>
      </c>
      <c r="F466" s="3">
        <f t="shared" si="101"/>
        <v>39294</v>
      </c>
      <c r="G466" s="61">
        <f t="shared" si="102"/>
        <v>2007</v>
      </c>
      <c r="H466" s="61">
        <f t="shared" si="103"/>
        <v>7</v>
      </c>
      <c r="I466" s="61" t="str">
        <f>VLOOKUP(H466,'Lookup Values'!$C$2:$D$13,2,FALSE)</f>
        <v>JUL</v>
      </c>
      <c r="J466" s="61">
        <f t="shared" si="104"/>
        <v>6</v>
      </c>
      <c r="K466" s="61">
        <f t="shared" si="105"/>
        <v>6</v>
      </c>
      <c r="L466" s="61" t="str">
        <f>VLOOKUP(K466,'Lookup Values'!$F$2:$G$8,2,FALSE)</f>
        <v>Friday</v>
      </c>
      <c r="M466" s="3">
        <v>39270</v>
      </c>
      <c r="N466" s="63">
        <f t="shared" si="98"/>
        <v>1</v>
      </c>
      <c r="O466" s="8">
        <v>4.1266969494355377E-2</v>
      </c>
      <c r="P466" t="s">
        <v>45</v>
      </c>
      <c r="Q466" t="s">
        <v>46</v>
      </c>
      <c r="R466" t="str">
        <f t="shared" si="106"/>
        <v>Health: Insurance Premium</v>
      </c>
      <c r="S466" t="s">
        <v>44</v>
      </c>
      <c r="T466" t="s">
        <v>26</v>
      </c>
      <c r="U466" s="1">
        <v>278</v>
      </c>
      <c r="V466" s="1" t="str">
        <f t="shared" si="107"/>
        <v>Health: $278.00</v>
      </c>
      <c r="W466" s="1">
        <f>IF(U466="","",ROUND(U466*'Lookup Values'!$A$2,2))</f>
        <v>24.67</v>
      </c>
      <c r="X466" s="9" t="str">
        <f t="shared" si="108"/>
        <v>Expense</v>
      </c>
      <c r="Y466" s="2" t="s">
        <v>286</v>
      </c>
      <c r="Z466" s="3">
        <f t="shared" si="109"/>
        <v>39269</v>
      </c>
      <c r="AA466" s="67" t="str">
        <f t="shared" si="110"/>
        <v>NO</v>
      </c>
      <c r="AB466" s="2" t="str">
        <f t="shared" si="111"/>
        <v>NO</v>
      </c>
      <c r="AC466" t="str">
        <f>IF(AND(AND(G466&gt;=2007,G466&lt;=2009),OR(S466&lt;&gt;"MTA",S466&lt;&gt;"Fandango"),OR(P466="Food",P466="Shopping",P466="Entertainment")),"Awesome Transaction",IF(AND(G466&lt;=2010,Q466&lt;&gt;"Alcohol"),"Late Transaction",IF(G466=2006,"Early Transaction","CRAP Transaction")))</f>
        <v>Late Transaction</v>
      </c>
    </row>
    <row r="467" spans="1:29" x14ac:dyDescent="0.25">
      <c r="A467" s="2">
        <v>466</v>
      </c>
      <c r="B467" s="3" t="str">
        <f>TEXT(C467,"yymmdd") &amp; "-" &amp; UPPER(LEFT(P467,2)) &amp; "-" &amp; UPPER(LEFT(S467,3))</f>
        <v>070725-SH-EXP</v>
      </c>
      <c r="C467" s="3">
        <v>39288</v>
      </c>
      <c r="D467" s="3">
        <f t="shared" si="99"/>
        <v>39302</v>
      </c>
      <c r="E467" s="3">
        <f t="shared" si="100"/>
        <v>39350</v>
      </c>
      <c r="F467" s="3">
        <f t="shared" si="101"/>
        <v>39294</v>
      </c>
      <c r="G467" s="61">
        <f t="shared" si="102"/>
        <v>2007</v>
      </c>
      <c r="H467" s="61">
        <f t="shared" si="103"/>
        <v>7</v>
      </c>
      <c r="I467" s="61" t="str">
        <f>VLOOKUP(H467,'Lookup Values'!$C$2:$D$13,2,FALSE)</f>
        <v>JUL</v>
      </c>
      <c r="J467" s="61">
        <f t="shared" si="104"/>
        <v>25</v>
      </c>
      <c r="K467" s="61">
        <f t="shared" si="105"/>
        <v>4</v>
      </c>
      <c r="L467" s="61" t="str">
        <f>VLOOKUP(K467,'Lookup Values'!$F$2:$G$8,2,FALSE)</f>
        <v>Wednesday</v>
      </c>
      <c r="M467" s="3">
        <v>39297</v>
      </c>
      <c r="N467" s="63">
        <f t="shared" si="98"/>
        <v>9</v>
      </c>
      <c r="O467" s="8">
        <v>0.83927256618172219</v>
      </c>
      <c r="P467" t="s">
        <v>21</v>
      </c>
      <c r="Q467" t="s">
        <v>41</v>
      </c>
      <c r="R467" t="str">
        <f t="shared" si="106"/>
        <v>Shopping: Clothing</v>
      </c>
      <c r="S467" t="s">
        <v>40</v>
      </c>
      <c r="T467" t="s">
        <v>26</v>
      </c>
      <c r="U467" s="1">
        <v>46</v>
      </c>
      <c r="V467" s="1" t="str">
        <f t="shared" si="107"/>
        <v>Shopping: $46.00</v>
      </c>
      <c r="W467" s="1">
        <f>IF(U467="","",ROUND(U467*'Lookup Values'!$A$2,2))</f>
        <v>4.08</v>
      </c>
      <c r="X467" s="9" t="str">
        <f t="shared" si="108"/>
        <v>Expense</v>
      </c>
      <c r="Y467" s="2" t="s">
        <v>483</v>
      </c>
      <c r="Z467" s="3">
        <f t="shared" si="109"/>
        <v>39288</v>
      </c>
      <c r="AA467" s="67" t="str">
        <f t="shared" si="110"/>
        <v>NO</v>
      </c>
      <c r="AB467" s="2" t="str">
        <f t="shared" si="111"/>
        <v>NO</v>
      </c>
      <c r="AC467" t="str">
        <f>IF(AND(AND(G467&gt;=2007,G467&lt;=2009),OR(S467&lt;&gt;"MTA",S467&lt;&gt;"Fandango"),OR(P467="Food",P467="Shopping",P467="Entertainment")),"Awesome Transaction",IF(AND(G467&lt;=2010,Q467&lt;&gt;"Alcohol"),"Late Transaction",IF(G467=2006,"Early Transaction","CRAP Transaction")))</f>
        <v>Awesome Transaction</v>
      </c>
    </row>
    <row r="468" spans="1:29" x14ac:dyDescent="0.25">
      <c r="A468" s="2">
        <v>467</v>
      </c>
      <c r="B468" s="3" t="str">
        <f>TEXT(C468,"yymmdd") &amp; "-" &amp; UPPER(LEFT(P468,2)) &amp; "-" &amp; UPPER(LEFT(S468,3))</f>
        <v>120209-HO-BED</v>
      </c>
      <c r="C468" s="3">
        <v>40948</v>
      </c>
      <c r="D468" s="3">
        <f t="shared" si="99"/>
        <v>40962</v>
      </c>
      <c r="E468" s="3">
        <f t="shared" si="100"/>
        <v>41008</v>
      </c>
      <c r="F468" s="3">
        <f t="shared" si="101"/>
        <v>40968</v>
      </c>
      <c r="G468" s="61">
        <f t="shared" si="102"/>
        <v>2012</v>
      </c>
      <c r="H468" s="61">
        <f t="shared" si="103"/>
        <v>2</v>
      </c>
      <c r="I468" s="61" t="str">
        <f>VLOOKUP(H468,'Lookup Values'!$C$2:$D$13,2,FALSE)</f>
        <v>FEB</v>
      </c>
      <c r="J468" s="61">
        <f t="shared" si="104"/>
        <v>9</v>
      </c>
      <c r="K468" s="61">
        <f t="shared" si="105"/>
        <v>5</v>
      </c>
      <c r="L468" s="61" t="str">
        <f>VLOOKUP(K468,'Lookup Values'!$F$2:$G$8,2,FALSE)</f>
        <v>Thursday</v>
      </c>
      <c r="M468" s="3">
        <v>40952</v>
      </c>
      <c r="N468" s="63">
        <f t="shared" si="98"/>
        <v>4</v>
      </c>
      <c r="O468" s="8">
        <v>0.87960999404098761</v>
      </c>
      <c r="P468" t="s">
        <v>38</v>
      </c>
      <c r="Q468" t="s">
        <v>39</v>
      </c>
      <c r="R468" t="str">
        <f t="shared" si="106"/>
        <v>Home: Cleaning Supplies</v>
      </c>
      <c r="S468" t="s">
        <v>37</v>
      </c>
      <c r="T468" t="s">
        <v>16</v>
      </c>
      <c r="U468" s="1">
        <v>163</v>
      </c>
      <c r="V468" s="1" t="str">
        <f t="shared" si="107"/>
        <v>Home: $163.00</v>
      </c>
      <c r="W468" s="1">
        <f>IF(U468="","",ROUND(U468*'Lookup Values'!$A$2,2))</f>
        <v>14.47</v>
      </c>
      <c r="X468" s="9" t="str">
        <f t="shared" si="108"/>
        <v>Expense</v>
      </c>
      <c r="Y468" s="2" t="s">
        <v>484</v>
      </c>
      <c r="Z468" s="3">
        <f t="shared" si="109"/>
        <v>40948</v>
      </c>
      <c r="AA468" s="67" t="str">
        <f t="shared" si="110"/>
        <v>NO</v>
      </c>
      <c r="AB468" s="2" t="str">
        <f t="shared" si="111"/>
        <v>NO</v>
      </c>
      <c r="AC468" t="str">
        <f>IF(AND(AND(G468&gt;=2007,G468&lt;=2009),OR(S468&lt;&gt;"MTA",S468&lt;&gt;"Fandango"),OR(P468="Food",P468="Shopping",P468="Entertainment")),"Awesome Transaction",IF(AND(G468&lt;=2010,Q468&lt;&gt;"Alcohol"),"Late Transaction",IF(G468=2006,"Early Transaction","CRAP Transaction")))</f>
        <v>CRAP Transaction</v>
      </c>
    </row>
    <row r="469" spans="1:29" x14ac:dyDescent="0.25">
      <c r="A469" s="2">
        <v>468</v>
      </c>
      <c r="B469" s="3" t="str">
        <f>TEXT(C469,"yymmdd") &amp; "-" &amp; UPPER(LEFT(P469,2)) &amp; "-" &amp; UPPER(LEFT(S469,3))</f>
        <v>090725-IN-AUN</v>
      </c>
      <c r="C469" s="3">
        <v>40019</v>
      </c>
      <c r="D469" s="3">
        <f t="shared" si="99"/>
        <v>40032</v>
      </c>
      <c r="E469" s="3">
        <f t="shared" si="100"/>
        <v>40081</v>
      </c>
      <c r="F469" s="3">
        <f t="shared" si="101"/>
        <v>40025</v>
      </c>
      <c r="G469" s="61">
        <f t="shared" si="102"/>
        <v>2009</v>
      </c>
      <c r="H469" s="61">
        <f t="shared" si="103"/>
        <v>7</v>
      </c>
      <c r="I469" s="61" t="str">
        <f>VLOOKUP(H469,'Lookup Values'!$C$2:$D$13,2,FALSE)</f>
        <v>JUL</v>
      </c>
      <c r="J469" s="61">
        <f t="shared" si="104"/>
        <v>25</v>
      </c>
      <c r="K469" s="61">
        <f t="shared" si="105"/>
        <v>7</v>
      </c>
      <c r="L469" s="61" t="str">
        <f>VLOOKUP(K469,'Lookup Values'!$F$2:$G$8,2,FALSE)</f>
        <v>Saturday</v>
      </c>
      <c r="M469" s="3">
        <v>40024</v>
      </c>
      <c r="N469" s="63">
        <f t="shared" si="98"/>
        <v>5</v>
      </c>
      <c r="O469" s="8">
        <v>0.43414528327720447</v>
      </c>
      <c r="P469" t="s">
        <v>61</v>
      </c>
      <c r="Q469" t="s">
        <v>64</v>
      </c>
      <c r="R469" t="str">
        <f t="shared" si="106"/>
        <v>Income: Gift Received</v>
      </c>
      <c r="S469" t="s">
        <v>67</v>
      </c>
      <c r="T469" t="s">
        <v>26</v>
      </c>
      <c r="U469" s="1">
        <v>241</v>
      </c>
      <c r="V469" s="1" t="str">
        <f t="shared" si="107"/>
        <v>Income: $241.00</v>
      </c>
      <c r="W469" s="1">
        <f>IF(U469="","",ROUND(U469*'Lookup Values'!$A$2,2))</f>
        <v>21.39</v>
      </c>
      <c r="X469" s="9" t="str">
        <f t="shared" si="108"/>
        <v>Income</v>
      </c>
      <c r="Y469" s="2" t="s">
        <v>485</v>
      </c>
      <c r="Z469" s="3">
        <f t="shared" si="109"/>
        <v>40019</v>
      </c>
      <c r="AA469" s="67" t="str">
        <f t="shared" si="110"/>
        <v>NO</v>
      </c>
      <c r="AB469" s="2" t="str">
        <f t="shared" si="111"/>
        <v>NO</v>
      </c>
      <c r="AC469" t="str">
        <f>IF(AND(AND(G469&gt;=2007,G469&lt;=2009),OR(S469&lt;&gt;"MTA",S469&lt;&gt;"Fandango"),OR(P469="Food",P469="Shopping",P469="Entertainment")),"Awesome Transaction",IF(AND(G469&lt;=2010,Q469&lt;&gt;"Alcohol"),"Late Transaction",IF(G469=2006,"Early Transaction","CRAP Transaction")))</f>
        <v>Late Transaction</v>
      </c>
    </row>
    <row r="470" spans="1:29" x14ac:dyDescent="0.25">
      <c r="A470" s="2">
        <v>469</v>
      </c>
      <c r="B470" s="3" t="str">
        <f>TEXT(C470,"yymmdd") &amp; "-" &amp; UPPER(LEFT(P470,2)) &amp; "-" &amp; UPPER(LEFT(S470,3))</f>
        <v>110707-FO-CIT</v>
      </c>
      <c r="C470" s="3">
        <v>40731</v>
      </c>
      <c r="D470" s="3">
        <f t="shared" si="99"/>
        <v>40745</v>
      </c>
      <c r="E470" s="3">
        <f t="shared" si="100"/>
        <v>40793</v>
      </c>
      <c r="F470" s="3">
        <f t="shared" si="101"/>
        <v>40755</v>
      </c>
      <c r="G470" s="61">
        <f t="shared" si="102"/>
        <v>2011</v>
      </c>
      <c r="H470" s="61">
        <f t="shared" si="103"/>
        <v>7</v>
      </c>
      <c r="I470" s="61" t="str">
        <f>VLOOKUP(H470,'Lookup Values'!$C$2:$D$13,2,FALSE)</f>
        <v>JUL</v>
      </c>
      <c r="J470" s="61">
        <f t="shared" si="104"/>
        <v>7</v>
      </c>
      <c r="K470" s="61">
        <f t="shared" si="105"/>
        <v>5</v>
      </c>
      <c r="L470" s="61" t="str">
        <f>VLOOKUP(K470,'Lookup Values'!$F$2:$G$8,2,FALSE)</f>
        <v>Thursday</v>
      </c>
      <c r="M470" s="3">
        <v>40740</v>
      </c>
      <c r="N470" s="63">
        <f t="shared" si="98"/>
        <v>9</v>
      </c>
      <c r="O470" s="8">
        <v>0.18691460152726014</v>
      </c>
      <c r="P470" t="s">
        <v>18</v>
      </c>
      <c r="Q470" t="s">
        <v>43</v>
      </c>
      <c r="R470" t="str">
        <f t="shared" si="106"/>
        <v>Food: Coffee</v>
      </c>
      <c r="S470" t="s">
        <v>42</v>
      </c>
      <c r="T470" t="s">
        <v>16</v>
      </c>
      <c r="U470" s="1">
        <v>130</v>
      </c>
      <c r="V470" s="1" t="str">
        <f t="shared" si="107"/>
        <v>Food: $130.00</v>
      </c>
      <c r="W470" s="1">
        <f>IF(U470="","",ROUND(U470*'Lookup Values'!$A$2,2))</f>
        <v>11.54</v>
      </c>
      <c r="X470" s="9" t="str">
        <f t="shared" si="108"/>
        <v>Expense</v>
      </c>
      <c r="Y470" s="2" t="s">
        <v>486</v>
      </c>
      <c r="Z470" s="3">
        <f t="shared" si="109"/>
        <v>40731</v>
      </c>
      <c r="AA470" s="67" t="str">
        <f t="shared" si="110"/>
        <v>NO</v>
      </c>
      <c r="AB470" s="2" t="str">
        <f t="shared" si="111"/>
        <v>NO</v>
      </c>
      <c r="AC470" t="str">
        <f>IF(AND(AND(G470&gt;=2007,G470&lt;=2009),OR(S470&lt;&gt;"MTA",S470&lt;&gt;"Fandango"),OR(P470="Food",P470="Shopping",P470="Entertainment")),"Awesome Transaction",IF(AND(G470&lt;=2010,Q470&lt;&gt;"Alcohol"),"Late Transaction",IF(G470=2006,"Early Transaction","CRAP Transaction")))</f>
        <v>CRAP Transaction</v>
      </c>
    </row>
    <row r="471" spans="1:29" x14ac:dyDescent="0.25">
      <c r="A471" s="2">
        <v>470</v>
      </c>
      <c r="B471" s="3" t="str">
        <f>TEXT(C471,"yymmdd") &amp; "-" &amp; UPPER(LEFT(P471,2)) &amp; "-" &amp; UPPER(LEFT(S471,3))</f>
        <v>101207-TR-MTA</v>
      </c>
      <c r="C471" s="3">
        <v>40519</v>
      </c>
      <c r="D471" s="3">
        <f t="shared" si="99"/>
        <v>40533</v>
      </c>
      <c r="E471" s="3">
        <f t="shared" si="100"/>
        <v>40581</v>
      </c>
      <c r="F471" s="3">
        <f t="shared" si="101"/>
        <v>40543</v>
      </c>
      <c r="G471" s="61">
        <f t="shared" si="102"/>
        <v>2010</v>
      </c>
      <c r="H471" s="61">
        <f t="shared" si="103"/>
        <v>12</v>
      </c>
      <c r="I471" s="61" t="str">
        <f>VLOOKUP(H471,'Lookup Values'!$C$2:$D$13,2,FALSE)</f>
        <v>DEC</v>
      </c>
      <c r="J471" s="61">
        <f t="shared" si="104"/>
        <v>7</v>
      </c>
      <c r="K471" s="61">
        <f t="shared" si="105"/>
        <v>3</v>
      </c>
      <c r="L471" s="61" t="str">
        <f>VLOOKUP(K471,'Lookup Values'!$F$2:$G$8,2,FALSE)</f>
        <v>Tuesday</v>
      </c>
      <c r="M471" s="3">
        <v>40526</v>
      </c>
      <c r="N471" s="63">
        <f t="shared" si="98"/>
        <v>7</v>
      </c>
      <c r="O471" s="8">
        <v>0.80444415368836364</v>
      </c>
      <c r="P471" t="s">
        <v>33</v>
      </c>
      <c r="Q471" t="s">
        <v>34</v>
      </c>
      <c r="R471" t="str">
        <f t="shared" si="106"/>
        <v>Transportation: Subway</v>
      </c>
      <c r="S471" t="s">
        <v>32</v>
      </c>
      <c r="T471" t="s">
        <v>16</v>
      </c>
      <c r="U471" s="1">
        <v>468</v>
      </c>
      <c r="V471" s="1" t="str">
        <f t="shared" si="107"/>
        <v>Transportation: $468.00</v>
      </c>
      <c r="W471" s="1">
        <f>IF(U471="","",ROUND(U471*'Lookup Values'!$A$2,2))</f>
        <v>41.54</v>
      </c>
      <c r="X471" s="9" t="str">
        <f t="shared" si="108"/>
        <v>Expense</v>
      </c>
      <c r="Y471" s="2" t="s">
        <v>487</v>
      </c>
      <c r="Z471" s="3">
        <f t="shared" si="109"/>
        <v>40519</v>
      </c>
      <c r="AA471" s="67" t="str">
        <f t="shared" si="110"/>
        <v>YES</v>
      </c>
      <c r="AB471" s="2" t="str">
        <f t="shared" si="111"/>
        <v>YES</v>
      </c>
      <c r="AC471" t="str">
        <f>IF(AND(AND(G471&gt;=2007,G471&lt;=2009),OR(S471&lt;&gt;"MTA",S471&lt;&gt;"Fandango"),OR(P471="Food",P471="Shopping",P471="Entertainment")),"Awesome Transaction",IF(AND(G471&lt;=2010,Q471&lt;&gt;"Alcohol"),"Late Transaction",IF(G471=2006,"Early Transaction","CRAP Transaction")))</f>
        <v>Late Transaction</v>
      </c>
    </row>
    <row r="472" spans="1:29" x14ac:dyDescent="0.25">
      <c r="A472" s="2">
        <v>471</v>
      </c>
      <c r="B472" s="3" t="str">
        <f>TEXT(C472,"yymmdd") &amp; "-" &amp; UPPER(LEFT(P472,2)) &amp; "-" &amp; UPPER(LEFT(S472,3))</f>
        <v>110114-IN-LEG</v>
      </c>
      <c r="C472" s="3">
        <v>40557</v>
      </c>
      <c r="D472" s="3">
        <f t="shared" si="99"/>
        <v>40571</v>
      </c>
      <c r="E472" s="3">
        <f t="shared" si="100"/>
        <v>40616</v>
      </c>
      <c r="F472" s="3">
        <f t="shared" si="101"/>
        <v>40574</v>
      </c>
      <c r="G472" s="61">
        <f t="shared" si="102"/>
        <v>2011</v>
      </c>
      <c r="H472" s="61">
        <f t="shared" si="103"/>
        <v>1</v>
      </c>
      <c r="I472" s="61" t="str">
        <f>VLOOKUP(H472,'Lookup Values'!$C$2:$D$13,2,FALSE)</f>
        <v>JAN</v>
      </c>
      <c r="J472" s="61">
        <f t="shared" si="104"/>
        <v>14</v>
      </c>
      <c r="K472" s="61">
        <f t="shared" si="105"/>
        <v>6</v>
      </c>
      <c r="L472" s="61" t="str">
        <f>VLOOKUP(K472,'Lookup Values'!$F$2:$G$8,2,FALSE)</f>
        <v>Friday</v>
      </c>
      <c r="M472" s="3">
        <v>40563</v>
      </c>
      <c r="N472" s="63">
        <f t="shared" si="98"/>
        <v>6</v>
      </c>
      <c r="O472" s="8">
        <v>0.29449495905113188</v>
      </c>
      <c r="P472" t="s">
        <v>61</v>
      </c>
      <c r="Q472" t="s">
        <v>63</v>
      </c>
      <c r="R472" t="str">
        <f t="shared" si="106"/>
        <v>Income: Freelance Project</v>
      </c>
      <c r="S472" t="s">
        <v>66</v>
      </c>
      <c r="T472" t="s">
        <v>16</v>
      </c>
      <c r="U472" s="1">
        <v>41</v>
      </c>
      <c r="V472" s="1" t="str">
        <f t="shared" si="107"/>
        <v>Income: $41.00</v>
      </c>
      <c r="W472" s="1">
        <f>IF(U472="","",ROUND(U472*'Lookup Values'!$A$2,2))</f>
        <v>3.64</v>
      </c>
      <c r="X472" s="9" t="str">
        <f t="shared" si="108"/>
        <v>Income</v>
      </c>
      <c r="Y472" s="2" t="s">
        <v>488</v>
      </c>
      <c r="Z472" s="3">
        <f t="shared" si="109"/>
        <v>40557</v>
      </c>
      <c r="AA472" s="67" t="str">
        <f t="shared" si="110"/>
        <v>NO</v>
      </c>
      <c r="AB472" s="2" t="str">
        <f t="shared" si="111"/>
        <v>NO</v>
      </c>
      <c r="AC472" t="str">
        <f>IF(AND(AND(G472&gt;=2007,G472&lt;=2009),OR(S472&lt;&gt;"MTA",S472&lt;&gt;"Fandango"),OR(P472="Food",P472="Shopping",P472="Entertainment")),"Awesome Transaction",IF(AND(G472&lt;=2010,Q472&lt;&gt;"Alcohol"),"Late Transaction",IF(G472=2006,"Early Transaction","CRAP Transaction")))</f>
        <v>CRAP Transaction</v>
      </c>
    </row>
    <row r="473" spans="1:29" x14ac:dyDescent="0.25">
      <c r="A473" s="2">
        <v>472</v>
      </c>
      <c r="B473" s="3" t="str">
        <f>TEXT(C473,"yymmdd") &amp; "-" &amp; UPPER(LEFT(P473,2)) &amp; "-" &amp; UPPER(LEFT(S473,3))</f>
        <v>101217-IN-AUN</v>
      </c>
      <c r="C473" s="3">
        <v>40529</v>
      </c>
      <c r="D473" s="3">
        <f t="shared" si="99"/>
        <v>40543</v>
      </c>
      <c r="E473" s="3">
        <f t="shared" si="100"/>
        <v>40591</v>
      </c>
      <c r="F473" s="3">
        <f t="shared" si="101"/>
        <v>40543</v>
      </c>
      <c r="G473" s="61">
        <f t="shared" si="102"/>
        <v>2010</v>
      </c>
      <c r="H473" s="61">
        <f t="shared" si="103"/>
        <v>12</v>
      </c>
      <c r="I473" s="61" t="str">
        <f>VLOOKUP(H473,'Lookup Values'!$C$2:$D$13,2,FALSE)</f>
        <v>DEC</v>
      </c>
      <c r="J473" s="61">
        <f t="shared" si="104"/>
        <v>17</v>
      </c>
      <c r="K473" s="61">
        <f t="shared" si="105"/>
        <v>6</v>
      </c>
      <c r="L473" s="61" t="str">
        <f>VLOOKUP(K473,'Lookup Values'!$F$2:$G$8,2,FALSE)</f>
        <v>Friday</v>
      </c>
      <c r="M473" s="3">
        <v>40536</v>
      </c>
      <c r="N473" s="63">
        <f t="shared" si="98"/>
        <v>7</v>
      </c>
      <c r="O473" s="8">
        <v>0.19480352672749257</v>
      </c>
      <c r="P473" t="s">
        <v>61</v>
      </c>
      <c r="Q473" t="s">
        <v>64</v>
      </c>
      <c r="R473" t="str">
        <f t="shared" si="106"/>
        <v>Income: Gift Received</v>
      </c>
      <c r="S473" t="s">
        <v>67</v>
      </c>
      <c r="T473" t="s">
        <v>29</v>
      </c>
      <c r="U473" s="1">
        <v>62</v>
      </c>
      <c r="V473" s="1" t="str">
        <f t="shared" si="107"/>
        <v>Income: $62.00</v>
      </c>
      <c r="W473" s="1">
        <f>IF(U473="","",ROUND(U473*'Lookup Values'!$A$2,2))</f>
        <v>5.5</v>
      </c>
      <c r="X473" s="9" t="str">
        <f t="shared" si="108"/>
        <v>Income</v>
      </c>
      <c r="Y473" s="2" t="s">
        <v>489</v>
      </c>
      <c r="Z473" s="3">
        <f t="shared" si="109"/>
        <v>40529</v>
      </c>
      <c r="AA473" s="67" t="str">
        <f t="shared" si="110"/>
        <v>NO</v>
      </c>
      <c r="AB473" s="2" t="str">
        <f t="shared" si="111"/>
        <v>NO</v>
      </c>
      <c r="AC473" t="str">
        <f>IF(AND(AND(G473&gt;=2007,G473&lt;=2009),OR(S473&lt;&gt;"MTA",S473&lt;&gt;"Fandango"),OR(P473="Food",P473="Shopping",P473="Entertainment")),"Awesome Transaction",IF(AND(G473&lt;=2010,Q473&lt;&gt;"Alcohol"),"Late Transaction",IF(G473=2006,"Early Transaction","CRAP Transaction")))</f>
        <v>Late Transaction</v>
      </c>
    </row>
    <row r="474" spans="1:29" x14ac:dyDescent="0.25">
      <c r="A474" s="2">
        <v>473</v>
      </c>
      <c r="B474" s="3" t="str">
        <f>TEXT(C474,"yymmdd") &amp; "-" &amp; UPPER(LEFT(P474,2)) &amp; "-" &amp; UPPER(LEFT(S474,3))</f>
        <v>110103-BI-CON</v>
      </c>
      <c r="C474" s="3">
        <v>40546</v>
      </c>
      <c r="D474" s="3">
        <f t="shared" si="99"/>
        <v>40560</v>
      </c>
      <c r="E474" s="3">
        <f t="shared" si="100"/>
        <v>40605</v>
      </c>
      <c r="F474" s="3">
        <f t="shared" si="101"/>
        <v>40574</v>
      </c>
      <c r="G474" s="61">
        <f t="shared" si="102"/>
        <v>2011</v>
      </c>
      <c r="H474" s="61">
        <f t="shared" si="103"/>
        <v>1</v>
      </c>
      <c r="I474" s="61" t="str">
        <f>VLOOKUP(H474,'Lookup Values'!$C$2:$D$13,2,FALSE)</f>
        <v>JAN</v>
      </c>
      <c r="J474" s="61">
        <f t="shared" si="104"/>
        <v>3</v>
      </c>
      <c r="K474" s="61">
        <f t="shared" si="105"/>
        <v>2</v>
      </c>
      <c r="L474" s="61" t="str">
        <f>VLOOKUP(K474,'Lookup Values'!$F$2:$G$8,2,FALSE)</f>
        <v>Monday</v>
      </c>
      <c r="M474" s="3">
        <v>40549</v>
      </c>
      <c r="N474" s="63">
        <f t="shared" si="98"/>
        <v>3</v>
      </c>
      <c r="O474" s="8">
        <v>0.5513046044868245</v>
      </c>
      <c r="P474" t="s">
        <v>48</v>
      </c>
      <c r="Q474" t="s">
        <v>49</v>
      </c>
      <c r="R474" t="str">
        <f t="shared" si="106"/>
        <v>Bills: Utilities</v>
      </c>
      <c r="S474" t="s">
        <v>47</v>
      </c>
      <c r="T474" t="s">
        <v>16</v>
      </c>
      <c r="U474" s="1">
        <v>121</v>
      </c>
      <c r="V474" s="1" t="str">
        <f t="shared" si="107"/>
        <v>Bills: $121.00</v>
      </c>
      <c r="W474" s="1">
        <f>IF(U474="","",ROUND(U474*'Lookup Values'!$A$2,2))</f>
        <v>10.74</v>
      </c>
      <c r="X474" s="9" t="str">
        <f t="shared" si="108"/>
        <v>Expense</v>
      </c>
      <c r="Y474" s="2" t="s">
        <v>490</v>
      </c>
      <c r="Z474" s="3">
        <f t="shared" si="109"/>
        <v>40546</v>
      </c>
      <c r="AA474" s="67" t="str">
        <f t="shared" si="110"/>
        <v>NO</v>
      </c>
      <c r="AB474" s="2" t="str">
        <f t="shared" si="111"/>
        <v>NO</v>
      </c>
      <c r="AC474" t="str">
        <f>IF(AND(AND(G474&gt;=2007,G474&lt;=2009),OR(S474&lt;&gt;"MTA",S474&lt;&gt;"Fandango"),OR(P474="Food",P474="Shopping",P474="Entertainment")),"Awesome Transaction",IF(AND(G474&lt;=2010,Q474&lt;&gt;"Alcohol"),"Late Transaction",IF(G474=2006,"Early Transaction","CRAP Transaction")))</f>
        <v>CRAP Transaction</v>
      </c>
    </row>
    <row r="475" spans="1:29" x14ac:dyDescent="0.25">
      <c r="A475" s="2">
        <v>474</v>
      </c>
      <c r="B475" s="3" t="str">
        <f>TEXT(C475,"yymmdd") &amp; "-" &amp; UPPER(LEFT(P475,2)) &amp; "-" &amp; UPPER(LEFT(S475,3))</f>
        <v>070904-HO-BED</v>
      </c>
      <c r="C475" s="3">
        <v>39329</v>
      </c>
      <c r="D475" s="3">
        <f t="shared" si="99"/>
        <v>39343</v>
      </c>
      <c r="E475" s="3">
        <f t="shared" si="100"/>
        <v>39390</v>
      </c>
      <c r="F475" s="3">
        <f t="shared" si="101"/>
        <v>39355</v>
      </c>
      <c r="G475" s="61">
        <f t="shared" si="102"/>
        <v>2007</v>
      </c>
      <c r="H475" s="61">
        <f t="shared" si="103"/>
        <v>9</v>
      </c>
      <c r="I475" s="61" t="str">
        <f>VLOOKUP(H475,'Lookup Values'!$C$2:$D$13,2,FALSE)</f>
        <v>SEP</v>
      </c>
      <c r="J475" s="61">
        <f t="shared" si="104"/>
        <v>4</v>
      </c>
      <c r="K475" s="61">
        <f t="shared" si="105"/>
        <v>3</v>
      </c>
      <c r="L475" s="61" t="str">
        <f>VLOOKUP(K475,'Lookup Values'!$F$2:$G$8,2,FALSE)</f>
        <v>Tuesday</v>
      </c>
      <c r="M475" s="3">
        <v>39335</v>
      </c>
      <c r="N475" s="63">
        <f t="shared" si="98"/>
        <v>6</v>
      </c>
      <c r="O475" s="8">
        <v>0.72656722576910382</v>
      </c>
      <c r="P475" t="s">
        <v>38</v>
      </c>
      <c r="Q475" t="s">
        <v>39</v>
      </c>
      <c r="R475" t="str">
        <f t="shared" si="106"/>
        <v>Home: Cleaning Supplies</v>
      </c>
      <c r="S475" t="s">
        <v>37</v>
      </c>
      <c r="T475" t="s">
        <v>16</v>
      </c>
      <c r="U475" s="1">
        <v>69</v>
      </c>
      <c r="V475" s="1" t="str">
        <f t="shared" si="107"/>
        <v>Home: $69.00</v>
      </c>
      <c r="W475" s="1">
        <f>IF(U475="","",ROUND(U475*'Lookup Values'!$A$2,2))</f>
        <v>6.12</v>
      </c>
      <c r="X475" s="9" t="str">
        <f t="shared" si="108"/>
        <v>Expense</v>
      </c>
      <c r="Y475" s="2" t="s">
        <v>491</v>
      </c>
      <c r="Z475" s="3">
        <f t="shared" si="109"/>
        <v>39329</v>
      </c>
      <c r="AA475" s="67" t="str">
        <f t="shared" si="110"/>
        <v>NO</v>
      </c>
      <c r="AB475" s="2" t="str">
        <f t="shared" si="111"/>
        <v>NO</v>
      </c>
      <c r="AC475" t="str">
        <f>IF(AND(AND(G475&gt;=2007,G475&lt;=2009),OR(S475&lt;&gt;"MTA",S475&lt;&gt;"Fandango"),OR(P475="Food",P475="Shopping",P475="Entertainment")),"Awesome Transaction",IF(AND(G475&lt;=2010,Q475&lt;&gt;"Alcohol"),"Late Transaction",IF(G475=2006,"Early Transaction","CRAP Transaction")))</f>
        <v>Late Transaction</v>
      </c>
    </row>
    <row r="476" spans="1:29" x14ac:dyDescent="0.25">
      <c r="A476" s="2">
        <v>475</v>
      </c>
      <c r="B476" s="3" t="str">
        <f>TEXT(C476,"yymmdd") &amp; "-" &amp; UPPER(LEFT(P476,2)) &amp; "-" &amp; UPPER(LEFT(S476,3))</f>
        <v>101016-SH-AMA</v>
      </c>
      <c r="C476" s="3">
        <v>40467</v>
      </c>
      <c r="D476" s="3">
        <f t="shared" si="99"/>
        <v>40480</v>
      </c>
      <c r="E476" s="3">
        <f t="shared" si="100"/>
        <v>40528</v>
      </c>
      <c r="F476" s="3">
        <f t="shared" si="101"/>
        <v>40482</v>
      </c>
      <c r="G476" s="61">
        <f t="shared" si="102"/>
        <v>2010</v>
      </c>
      <c r="H476" s="61">
        <f t="shared" si="103"/>
        <v>10</v>
      </c>
      <c r="I476" s="61" t="str">
        <f>VLOOKUP(H476,'Lookup Values'!$C$2:$D$13,2,FALSE)</f>
        <v>OCT</v>
      </c>
      <c r="J476" s="61">
        <f t="shared" si="104"/>
        <v>16</v>
      </c>
      <c r="K476" s="61">
        <f t="shared" si="105"/>
        <v>7</v>
      </c>
      <c r="L476" s="61" t="str">
        <f>VLOOKUP(K476,'Lookup Values'!$F$2:$G$8,2,FALSE)</f>
        <v>Saturday</v>
      </c>
      <c r="M476" s="3">
        <v>40475</v>
      </c>
      <c r="N476" s="63">
        <f t="shared" si="98"/>
        <v>8</v>
      </c>
      <c r="O476" s="8">
        <v>0.73253943252457832</v>
      </c>
      <c r="P476" t="s">
        <v>21</v>
      </c>
      <c r="Q476" t="s">
        <v>22</v>
      </c>
      <c r="R476" t="str">
        <f t="shared" si="106"/>
        <v>Shopping: Electronics</v>
      </c>
      <c r="S476" t="s">
        <v>20</v>
      </c>
      <c r="T476" t="s">
        <v>26</v>
      </c>
      <c r="U476" s="1">
        <v>118</v>
      </c>
      <c r="V476" s="1" t="str">
        <f t="shared" si="107"/>
        <v>Shopping: $118.00</v>
      </c>
      <c r="W476" s="1">
        <f>IF(U476="","",ROUND(U476*'Lookup Values'!$A$2,2))</f>
        <v>10.47</v>
      </c>
      <c r="X476" s="9" t="str">
        <f t="shared" si="108"/>
        <v>Expense</v>
      </c>
      <c r="Y476" s="2" t="s">
        <v>492</v>
      </c>
      <c r="Z476" s="3">
        <f t="shared" si="109"/>
        <v>40467</v>
      </c>
      <c r="AA476" s="67" t="str">
        <f t="shared" si="110"/>
        <v>YES</v>
      </c>
      <c r="AB476" s="2" t="str">
        <f t="shared" si="111"/>
        <v>NO</v>
      </c>
      <c r="AC476" t="str">
        <f>IF(AND(AND(G476&gt;=2007,G476&lt;=2009),OR(S476&lt;&gt;"MTA",S476&lt;&gt;"Fandango"),OR(P476="Food",P476="Shopping",P476="Entertainment")),"Awesome Transaction",IF(AND(G476&lt;=2010,Q476&lt;&gt;"Alcohol"),"Late Transaction",IF(G476=2006,"Early Transaction","CRAP Transaction")))</f>
        <v>Late Transaction</v>
      </c>
    </row>
    <row r="477" spans="1:29" x14ac:dyDescent="0.25">
      <c r="A477" s="2">
        <v>476</v>
      </c>
      <c r="B477" s="3" t="str">
        <f>TEXT(C477,"yymmdd") &amp; "-" &amp; UPPER(LEFT(P477,2)) &amp; "-" &amp; UPPER(LEFT(S477,3))</f>
        <v>120816-FO-TRA</v>
      </c>
      <c r="C477" s="3">
        <v>41137</v>
      </c>
      <c r="D477" s="3">
        <f t="shared" si="99"/>
        <v>41151</v>
      </c>
      <c r="E477" s="3">
        <f t="shared" si="100"/>
        <v>41198</v>
      </c>
      <c r="F477" s="3">
        <f t="shared" si="101"/>
        <v>41152</v>
      </c>
      <c r="G477" s="61">
        <f t="shared" si="102"/>
        <v>2012</v>
      </c>
      <c r="H477" s="61">
        <f t="shared" si="103"/>
        <v>8</v>
      </c>
      <c r="I477" s="61" t="str">
        <f>VLOOKUP(H477,'Lookup Values'!$C$2:$D$13,2,FALSE)</f>
        <v>AUG</v>
      </c>
      <c r="J477" s="61">
        <f t="shared" si="104"/>
        <v>16</v>
      </c>
      <c r="K477" s="61">
        <f t="shared" si="105"/>
        <v>5</v>
      </c>
      <c r="L477" s="61" t="str">
        <f>VLOOKUP(K477,'Lookup Values'!$F$2:$G$8,2,FALSE)</f>
        <v>Thursday</v>
      </c>
      <c r="M477" s="3">
        <v>41138</v>
      </c>
      <c r="N477" s="63">
        <f t="shared" si="98"/>
        <v>1</v>
      </c>
      <c r="O477" s="8">
        <v>0.78788546166476436</v>
      </c>
      <c r="P477" t="s">
        <v>18</v>
      </c>
      <c r="Q477" t="s">
        <v>31</v>
      </c>
      <c r="R477" t="str">
        <f t="shared" si="106"/>
        <v>Food: Groceries</v>
      </c>
      <c r="S477" t="s">
        <v>30</v>
      </c>
      <c r="T477" t="s">
        <v>26</v>
      </c>
      <c r="U477" s="1">
        <v>127</v>
      </c>
      <c r="V477" s="1" t="str">
        <f t="shared" si="107"/>
        <v>Food: $127.00</v>
      </c>
      <c r="W477" s="1">
        <f>IF(U477="","",ROUND(U477*'Lookup Values'!$A$2,2))</f>
        <v>11.27</v>
      </c>
      <c r="X477" s="9" t="str">
        <f t="shared" si="108"/>
        <v>Expense</v>
      </c>
      <c r="Y477" s="2" t="s">
        <v>493</v>
      </c>
      <c r="Z477" s="3">
        <f t="shared" si="109"/>
        <v>41137</v>
      </c>
      <c r="AA477" s="67" t="str">
        <f t="shared" si="110"/>
        <v>NO</v>
      </c>
      <c r="AB477" s="2" t="str">
        <f t="shared" si="111"/>
        <v>NO</v>
      </c>
      <c r="AC477" t="str">
        <f>IF(AND(AND(G477&gt;=2007,G477&lt;=2009),OR(S477&lt;&gt;"MTA",S477&lt;&gt;"Fandango"),OR(P477="Food",P477="Shopping",P477="Entertainment")),"Awesome Transaction",IF(AND(G477&lt;=2010,Q477&lt;&gt;"Alcohol"),"Late Transaction",IF(G477=2006,"Early Transaction","CRAP Transaction")))</f>
        <v>CRAP Transaction</v>
      </c>
    </row>
    <row r="478" spans="1:29" x14ac:dyDescent="0.25">
      <c r="A478" s="2">
        <v>477</v>
      </c>
      <c r="B478" s="3" t="str">
        <f>TEXT(C478,"yymmdd") &amp; "-" &amp; UPPER(LEFT(P478,2)) &amp; "-" &amp; UPPER(LEFT(S478,3))</f>
        <v>110709-FO-CIT</v>
      </c>
      <c r="C478" s="3">
        <v>40733</v>
      </c>
      <c r="D478" s="3">
        <f t="shared" si="99"/>
        <v>40746</v>
      </c>
      <c r="E478" s="3">
        <f t="shared" si="100"/>
        <v>40795</v>
      </c>
      <c r="F478" s="3">
        <f t="shared" si="101"/>
        <v>40755</v>
      </c>
      <c r="G478" s="61">
        <f t="shared" si="102"/>
        <v>2011</v>
      </c>
      <c r="H478" s="61">
        <f t="shared" si="103"/>
        <v>7</v>
      </c>
      <c r="I478" s="61" t="str">
        <f>VLOOKUP(H478,'Lookup Values'!$C$2:$D$13,2,FALSE)</f>
        <v>JUL</v>
      </c>
      <c r="J478" s="61">
        <f t="shared" si="104"/>
        <v>9</v>
      </c>
      <c r="K478" s="61">
        <f t="shared" si="105"/>
        <v>7</v>
      </c>
      <c r="L478" s="61" t="str">
        <f>VLOOKUP(K478,'Lookup Values'!$F$2:$G$8,2,FALSE)</f>
        <v>Saturday</v>
      </c>
      <c r="M478" s="3">
        <v>40735</v>
      </c>
      <c r="N478" s="63">
        <f t="shared" si="98"/>
        <v>2</v>
      </c>
      <c r="O478" s="8">
        <v>0.64670337214883544</v>
      </c>
      <c r="P478" t="s">
        <v>18</v>
      </c>
      <c r="Q478" t="s">
        <v>43</v>
      </c>
      <c r="R478" t="str">
        <f t="shared" si="106"/>
        <v>Food: Coffee</v>
      </c>
      <c r="S478" t="s">
        <v>42</v>
      </c>
      <c r="T478" t="s">
        <v>26</v>
      </c>
      <c r="U478" s="1">
        <v>496</v>
      </c>
      <c r="V478" s="1" t="str">
        <f t="shared" si="107"/>
        <v>Food: $496.00</v>
      </c>
      <c r="W478" s="1">
        <f>IF(U478="","",ROUND(U478*'Lookup Values'!$A$2,2))</f>
        <v>44.02</v>
      </c>
      <c r="X478" s="9" t="str">
        <f t="shared" si="108"/>
        <v>Expense</v>
      </c>
      <c r="Y478" s="2" t="s">
        <v>402</v>
      </c>
      <c r="Z478" s="3">
        <f t="shared" si="109"/>
        <v>40733</v>
      </c>
      <c r="AA478" s="67" t="str">
        <f t="shared" si="110"/>
        <v>NO</v>
      </c>
      <c r="AB478" s="2" t="str">
        <f t="shared" si="111"/>
        <v>NO</v>
      </c>
      <c r="AC478" t="str">
        <f>IF(AND(AND(G478&gt;=2007,G478&lt;=2009),OR(S478&lt;&gt;"MTA",S478&lt;&gt;"Fandango"),OR(P478="Food",P478="Shopping",P478="Entertainment")),"Awesome Transaction",IF(AND(G478&lt;=2010,Q478&lt;&gt;"Alcohol"),"Late Transaction",IF(G478=2006,"Early Transaction","CRAP Transaction")))</f>
        <v>CRAP Transaction</v>
      </c>
    </row>
    <row r="479" spans="1:29" x14ac:dyDescent="0.25">
      <c r="A479" s="2">
        <v>478</v>
      </c>
      <c r="B479" s="3" t="str">
        <f>TEXT(C479,"yymmdd") &amp; "-" &amp; UPPER(LEFT(P479,2)) &amp; "-" &amp; UPPER(LEFT(S479,3))</f>
        <v>091204-FO-TRA</v>
      </c>
      <c r="C479" s="3">
        <v>40151</v>
      </c>
      <c r="D479" s="3">
        <f t="shared" si="99"/>
        <v>40165</v>
      </c>
      <c r="E479" s="3">
        <f t="shared" si="100"/>
        <v>40213</v>
      </c>
      <c r="F479" s="3">
        <f t="shared" si="101"/>
        <v>40178</v>
      </c>
      <c r="G479" s="61">
        <f t="shared" si="102"/>
        <v>2009</v>
      </c>
      <c r="H479" s="61">
        <f t="shared" si="103"/>
        <v>12</v>
      </c>
      <c r="I479" s="61" t="str">
        <f>VLOOKUP(H479,'Lookup Values'!$C$2:$D$13,2,FALSE)</f>
        <v>DEC</v>
      </c>
      <c r="J479" s="61">
        <f t="shared" si="104"/>
        <v>4</v>
      </c>
      <c r="K479" s="61">
        <f t="shared" si="105"/>
        <v>6</v>
      </c>
      <c r="L479" s="61" t="str">
        <f>VLOOKUP(K479,'Lookup Values'!$F$2:$G$8,2,FALSE)</f>
        <v>Friday</v>
      </c>
      <c r="M479" s="3">
        <v>40157</v>
      </c>
      <c r="N479" s="63">
        <f t="shared" si="98"/>
        <v>6</v>
      </c>
      <c r="O479" s="8">
        <v>1.4606153326933158E-2</v>
      </c>
      <c r="P479" t="s">
        <v>18</v>
      </c>
      <c r="Q479" t="s">
        <v>31</v>
      </c>
      <c r="R479" t="str">
        <f t="shared" si="106"/>
        <v>Food: Groceries</v>
      </c>
      <c r="S479" t="s">
        <v>30</v>
      </c>
      <c r="T479" t="s">
        <v>26</v>
      </c>
      <c r="U479" s="1">
        <v>168</v>
      </c>
      <c r="V479" s="1" t="str">
        <f t="shared" si="107"/>
        <v>Food: $168.00</v>
      </c>
      <c r="W479" s="1">
        <f>IF(U479="","",ROUND(U479*'Lookup Values'!$A$2,2))</f>
        <v>14.91</v>
      </c>
      <c r="X479" s="9" t="str">
        <f t="shared" si="108"/>
        <v>Expense</v>
      </c>
      <c r="Y479" s="2" t="s">
        <v>494</v>
      </c>
      <c r="Z479" s="3">
        <f t="shared" si="109"/>
        <v>40151</v>
      </c>
      <c r="AA479" s="67" t="str">
        <f t="shared" si="110"/>
        <v>NO</v>
      </c>
      <c r="AB479" s="2" t="str">
        <f t="shared" si="111"/>
        <v>NO</v>
      </c>
      <c r="AC479" t="str">
        <f>IF(AND(AND(G479&gt;=2007,G479&lt;=2009),OR(S479&lt;&gt;"MTA",S479&lt;&gt;"Fandango"),OR(P479="Food",P479="Shopping",P479="Entertainment")),"Awesome Transaction",IF(AND(G479&lt;=2010,Q479&lt;&gt;"Alcohol"),"Late Transaction",IF(G479=2006,"Early Transaction","CRAP Transaction")))</f>
        <v>Awesome Transaction</v>
      </c>
    </row>
    <row r="480" spans="1:29" x14ac:dyDescent="0.25">
      <c r="A480" s="2">
        <v>479</v>
      </c>
      <c r="B480" s="3" t="str">
        <f>TEXT(C480,"yymmdd") &amp; "-" &amp; UPPER(LEFT(P480,2)) &amp; "-" &amp; UPPER(LEFT(S480,3))</f>
        <v>110228-EN-MOE</v>
      </c>
      <c r="C480" s="3">
        <v>40602</v>
      </c>
      <c r="D480" s="3">
        <f t="shared" si="99"/>
        <v>40616</v>
      </c>
      <c r="E480" s="3">
        <f t="shared" si="100"/>
        <v>40661</v>
      </c>
      <c r="F480" s="3">
        <f t="shared" si="101"/>
        <v>40602</v>
      </c>
      <c r="G480" s="61">
        <f t="shared" si="102"/>
        <v>2011</v>
      </c>
      <c r="H480" s="61">
        <f t="shared" si="103"/>
        <v>2</v>
      </c>
      <c r="I480" s="61" t="str">
        <f>VLOOKUP(H480,'Lookup Values'!$C$2:$D$13,2,FALSE)</f>
        <v>FEB</v>
      </c>
      <c r="J480" s="61">
        <f t="shared" si="104"/>
        <v>28</v>
      </c>
      <c r="K480" s="61">
        <f t="shared" si="105"/>
        <v>2</v>
      </c>
      <c r="L480" s="61" t="str">
        <f>VLOOKUP(K480,'Lookup Values'!$F$2:$G$8,2,FALSE)</f>
        <v>Monday</v>
      </c>
      <c r="M480" s="3">
        <v>40608</v>
      </c>
      <c r="N480" s="63">
        <f t="shared" si="98"/>
        <v>6</v>
      </c>
      <c r="O480" s="8">
        <v>0.69411838073342436</v>
      </c>
      <c r="P480" t="s">
        <v>14</v>
      </c>
      <c r="Q480" t="s">
        <v>15</v>
      </c>
      <c r="R480" t="str">
        <f t="shared" si="106"/>
        <v>Entertainment: Alcohol</v>
      </c>
      <c r="S480" t="s">
        <v>13</v>
      </c>
      <c r="T480" t="s">
        <v>29</v>
      </c>
      <c r="U480" s="1">
        <v>440</v>
      </c>
      <c r="V480" s="1" t="str">
        <f t="shared" si="107"/>
        <v>Entertainment: $440.00</v>
      </c>
      <c r="W480" s="1">
        <f>IF(U480="","",ROUND(U480*'Lookup Values'!$A$2,2))</f>
        <v>39.049999999999997</v>
      </c>
      <c r="X480" s="9" t="str">
        <f t="shared" si="108"/>
        <v>Expense</v>
      </c>
      <c r="Y480" s="2" t="s">
        <v>175</v>
      </c>
      <c r="Z480" s="3">
        <f t="shared" si="109"/>
        <v>40602</v>
      </c>
      <c r="AA480" s="67" t="str">
        <f t="shared" si="110"/>
        <v>NO</v>
      </c>
      <c r="AB480" s="2" t="str">
        <f t="shared" si="111"/>
        <v>NO</v>
      </c>
      <c r="AC480" t="str">
        <f>IF(AND(AND(G480&gt;=2007,G480&lt;=2009),OR(S480&lt;&gt;"MTA",S480&lt;&gt;"Fandango"),OR(P480="Food",P480="Shopping",P480="Entertainment")),"Awesome Transaction",IF(AND(G480&lt;=2010,Q480&lt;&gt;"Alcohol"),"Late Transaction",IF(G480=2006,"Early Transaction","CRAP Transaction")))</f>
        <v>CRAP Transaction</v>
      </c>
    </row>
    <row r="481" spans="1:29" x14ac:dyDescent="0.25">
      <c r="A481" s="2">
        <v>480</v>
      </c>
      <c r="B481" s="3" t="str">
        <f>TEXT(C481,"yymmdd") &amp; "-" &amp; UPPER(LEFT(P481,2)) &amp; "-" &amp; UPPER(LEFT(S481,3))</f>
        <v>100414-BI-CON</v>
      </c>
      <c r="C481" s="3">
        <v>40282</v>
      </c>
      <c r="D481" s="3">
        <f t="shared" si="99"/>
        <v>40296</v>
      </c>
      <c r="E481" s="3">
        <f t="shared" si="100"/>
        <v>40343</v>
      </c>
      <c r="F481" s="3">
        <f t="shared" si="101"/>
        <v>40298</v>
      </c>
      <c r="G481" s="61">
        <f t="shared" si="102"/>
        <v>2010</v>
      </c>
      <c r="H481" s="61">
        <f t="shared" si="103"/>
        <v>4</v>
      </c>
      <c r="I481" s="61" t="str">
        <f>VLOOKUP(H481,'Lookup Values'!$C$2:$D$13,2,FALSE)</f>
        <v>APR</v>
      </c>
      <c r="J481" s="61">
        <f t="shared" si="104"/>
        <v>14</v>
      </c>
      <c r="K481" s="61">
        <f t="shared" si="105"/>
        <v>4</v>
      </c>
      <c r="L481" s="61" t="str">
        <f>VLOOKUP(K481,'Lookup Values'!$F$2:$G$8,2,FALSE)</f>
        <v>Wednesday</v>
      </c>
      <c r="M481" s="3">
        <v>40285</v>
      </c>
      <c r="N481" s="63">
        <f t="shared" si="98"/>
        <v>3</v>
      </c>
      <c r="O481" s="8">
        <v>0.21624866354819561</v>
      </c>
      <c r="P481" t="s">
        <v>48</v>
      </c>
      <c r="Q481" t="s">
        <v>49</v>
      </c>
      <c r="R481" t="str">
        <f t="shared" si="106"/>
        <v>Bills: Utilities</v>
      </c>
      <c r="S481" t="s">
        <v>47</v>
      </c>
      <c r="T481" t="s">
        <v>16</v>
      </c>
      <c r="U481" s="1">
        <v>309</v>
      </c>
      <c r="V481" s="1" t="str">
        <f t="shared" si="107"/>
        <v>Bills: $309.00</v>
      </c>
      <c r="W481" s="1">
        <f>IF(U481="","",ROUND(U481*'Lookup Values'!$A$2,2))</f>
        <v>27.42</v>
      </c>
      <c r="X481" s="9" t="str">
        <f t="shared" si="108"/>
        <v>Expense</v>
      </c>
      <c r="Y481" s="2" t="s">
        <v>495</v>
      </c>
      <c r="Z481" s="3">
        <f t="shared" si="109"/>
        <v>40282</v>
      </c>
      <c r="AA481" s="67" t="str">
        <f t="shared" si="110"/>
        <v>NO</v>
      </c>
      <c r="AB481" s="2" t="str">
        <f t="shared" si="111"/>
        <v>NO</v>
      </c>
      <c r="AC481" t="str">
        <f>IF(AND(AND(G481&gt;=2007,G481&lt;=2009),OR(S481&lt;&gt;"MTA",S481&lt;&gt;"Fandango"),OR(P481="Food",P481="Shopping",P481="Entertainment")),"Awesome Transaction",IF(AND(G481&lt;=2010,Q481&lt;&gt;"Alcohol"),"Late Transaction",IF(G481=2006,"Early Transaction","CRAP Transaction")))</f>
        <v>Late Transaction</v>
      </c>
    </row>
    <row r="482" spans="1:29" x14ac:dyDescent="0.25">
      <c r="A482" s="2">
        <v>481</v>
      </c>
      <c r="B482" s="3" t="str">
        <f>TEXT(C482,"yymmdd") &amp; "-" &amp; UPPER(LEFT(P482,2)) &amp; "-" &amp; UPPER(LEFT(S482,3))</f>
        <v>091105-IN-EZE</v>
      </c>
      <c r="C482" s="3">
        <v>40122</v>
      </c>
      <c r="D482" s="3">
        <f t="shared" si="99"/>
        <v>40136</v>
      </c>
      <c r="E482" s="3">
        <f t="shared" si="100"/>
        <v>40183</v>
      </c>
      <c r="F482" s="3">
        <f t="shared" si="101"/>
        <v>40147</v>
      </c>
      <c r="G482" s="61">
        <f t="shared" si="102"/>
        <v>2009</v>
      </c>
      <c r="H482" s="61">
        <f t="shared" si="103"/>
        <v>11</v>
      </c>
      <c r="I482" s="61" t="str">
        <f>VLOOKUP(H482,'Lookup Values'!$C$2:$D$13,2,FALSE)</f>
        <v>NOV</v>
      </c>
      <c r="J482" s="61">
        <f t="shared" si="104"/>
        <v>5</v>
      </c>
      <c r="K482" s="61">
        <f t="shared" si="105"/>
        <v>5</v>
      </c>
      <c r="L482" s="61" t="str">
        <f>VLOOKUP(K482,'Lookup Values'!$F$2:$G$8,2,FALSE)</f>
        <v>Thursday</v>
      </c>
      <c r="M482" s="3">
        <v>40127</v>
      </c>
      <c r="N482" s="63">
        <f t="shared" si="98"/>
        <v>5</v>
      </c>
      <c r="O482" s="8">
        <v>0.921683887839855</v>
      </c>
      <c r="P482" t="s">
        <v>61</v>
      </c>
      <c r="Q482" t="s">
        <v>62</v>
      </c>
      <c r="R482" t="str">
        <f t="shared" si="106"/>
        <v>Income: Salary</v>
      </c>
      <c r="S482" t="s">
        <v>65</v>
      </c>
      <c r="T482" t="s">
        <v>26</v>
      </c>
      <c r="U482" s="1">
        <v>344</v>
      </c>
      <c r="V482" s="1" t="str">
        <f t="shared" si="107"/>
        <v>Income: $344.00</v>
      </c>
      <c r="W482" s="1">
        <f>IF(U482="","",ROUND(U482*'Lookup Values'!$A$2,2))</f>
        <v>30.53</v>
      </c>
      <c r="X482" s="9" t="str">
        <f t="shared" si="108"/>
        <v>Income</v>
      </c>
      <c r="Y482" s="2" t="s">
        <v>496</v>
      </c>
      <c r="Z482" s="3">
        <f t="shared" si="109"/>
        <v>40122</v>
      </c>
      <c r="AA482" s="67" t="str">
        <f t="shared" si="110"/>
        <v>NO</v>
      </c>
      <c r="AB482" s="2" t="str">
        <f t="shared" si="111"/>
        <v>NO</v>
      </c>
      <c r="AC482" t="str">
        <f>IF(AND(AND(G482&gt;=2007,G482&lt;=2009),OR(S482&lt;&gt;"MTA",S482&lt;&gt;"Fandango"),OR(P482="Food",P482="Shopping",P482="Entertainment")),"Awesome Transaction",IF(AND(G482&lt;=2010,Q482&lt;&gt;"Alcohol"),"Late Transaction",IF(G482=2006,"Early Transaction","CRAP Transaction")))</f>
        <v>Late Transaction</v>
      </c>
    </row>
    <row r="483" spans="1:29" x14ac:dyDescent="0.25">
      <c r="A483" s="2">
        <v>482</v>
      </c>
      <c r="B483" s="3" t="str">
        <f>TEXT(C483,"yymmdd") &amp; "-" &amp; UPPER(LEFT(P483,2)) &amp; "-" &amp; UPPER(LEFT(S483,3))</f>
        <v>090610-BI-CON</v>
      </c>
      <c r="C483" s="3">
        <v>39974</v>
      </c>
      <c r="D483" s="3">
        <f t="shared" si="99"/>
        <v>39988</v>
      </c>
      <c r="E483" s="3">
        <f t="shared" si="100"/>
        <v>40035</v>
      </c>
      <c r="F483" s="3">
        <f t="shared" si="101"/>
        <v>39994</v>
      </c>
      <c r="G483" s="61">
        <f t="shared" si="102"/>
        <v>2009</v>
      </c>
      <c r="H483" s="61">
        <f t="shared" si="103"/>
        <v>6</v>
      </c>
      <c r="I483" s="61" t="str">
        <f>VLOOKUP(H483,'Lookup Values'!$C$2:$D$13,2,FALSE)</f>
        <v>JUN</v>
      </c>
      <c r="J483" s="61">
        <f t="shared" si="104"/>
        <v>10</v>
      </c>
      <c r="K483" s="61">
        <f t="shared" si="105"/>
        <v>4</v>
      </c>
      <c r="L483" s="61" t="str">
        <f>VLOOKUP(K483,'Lookup Values'!$F$2:$G$8,2,FALSE)</f>
        <v>Wednesday</v>
      </c>
      <c r="M483" s="3">
        <v>39978</v>
      </c>
      <c r="N483" s="63">
        <f t="shared" si="98"/>
        <v>4</v>
      </c>
      <c r="O483" s="8">
        <v>0.6827754342416299</v>
      </c>
      <c r="P483" t="s">
        <v>48</v>
      </c>
      <c r="Q483" t="s">
        <v>49</v>
      </c>
      <c r="R483" t="str">
        <f t="shared" si="106"/>
        <v>Bills: Utilities</v>
      </c>
      <c r="S483" t="s">
        <v>47</v>
      </c>
      <c r="T483" t="s">
        <v>16</v>
      </c>
      <c r="U483" s="1">
        <v>431</v>
      </c>
      <c r="V483" s="1" t="str">
        <f t="shared" si="107"/>
        <v>Bills: $431.00</v>
      </c>
      <c r="W483" s="1">
        <f>IF(U483="","",ROUND(U483*'Lookup Values'!$A$2,2))</f>
        <v>38.25</v>
      </c>
      <c r="X483" s="9" t="str">
        <f t="shared" si="108"/>
        <v>Expense</v>
      </c>
      <c r="Y483" s="2" t="s">
        <v>497</v>
      </c>
      <c r="Z483" s="3">
        <f t="shared" si="109"/>
        <v>39974</v>
      </c>
      <c r="AA483" s="67" t="str">
        <f t="shared" si="110"/>
        <v>NO</v>
      </c>
      <c r="AB483" s="2" t="str">
        <f t="shared" si="111"/>
        <v>NO</v>
      </c>
      <c r="AC483" t="str">
        <f>IF(AND(AND(G483&gt;=2007,G483&lt;=2009),OR(S483&lt;&gt;"MTA",S483&lt;&gt;"Fandango"),OR(P483="Food",P483="Shopping",P483="Entertainment")),"Awesome Transaction",IF(AND(G483&lt;=2010,Q483&lt;&gt;"Alcohol"),"Late Transaction",IF(G483=2006,"Early Transaction","CRAP Transaction")))</f>
        <v>Late Transaction</v>
      </c>
    </row>
    <row r="484" spans="1:29" x14ac:dyDescent="0.25">
      <c r="A484" s="2">
        <v>483</v>
      </c>
      <c r="B484" s="3" t="str">
        <f>TEXT(C484,"yymmdd") &amp; "-" &amp; UPPER(LEFT(P484,2)) &amp; "-" &amp; UPPER(LEFT(S484,3))</f>
        <v>070105-IN-LEG</v>
      </c>
      <c r="C484" s="3">
        <v>39087</v>
      </c>
      <c r="D484" s="3">
        <f t="shared" si="99"/>
        <v>39101</v>
      </c>
      <c r="E484" s="3">
        <f t="shared" si="100"/>
        <v>39146</v>
      </c>
      <c r="F484" s="3">
        <f t="shared" si="101"/>
        <v>39113</v>
      </c>
      <c r="G484" s="61">
        <f t="shared" si="102"/>
        <v>2007</v>
      </c>
      <c r="H484" s="61">
        <f t="shared" si="103"/>
        <v>1</v>
      </c>
      <c r="I484" s="61" t="str">
        <f>VLOOKUP(H484,'Lookup Values'!$C$2:$D$13,2,FALSE)</f>
        <v>JAN</v>
      </c>
      <c r="J484" s="61">
        <f t="shared" si="104"/>
        <v>5</v>
      </c>
      <c r="K484" s="61">
        <f t="shared" si="105"/>
        <v>6</v>
      </c>
      <c r="L484" s="61" t="str">
        <f>VLOOKUP(K484,'Lookup Values'!$F$2:$G$8,2,FALSE)</f>
        <v>Friday</v>
      </c>
      <c r="M484" s="3">
        <v>39094</v>
      </c>
      <c r="N484" s="63">
        <f t="shared" si="98"/>
        <v>7</v>
      </c>
      <c r="O484" s="8">
        <v>0.91889301324468486</v>
      </c>
      <c r="P484" t="s">
        <v>61</v>
      </c>
      <c r="Q484" t="s">
        <v>63</v>
      </c>
      <c r="R484" t="str">
        <f t="shared" si="106"/>
        <v>Income: Freelance Project</v>
      </c>
      <c r="S484" t="s">
        <v>66</v>
      </c>
      <c r="T484" t="s">
        <v>29</v>
      </c>
      <c r="U484" s="1">
        <v>28</v>
      </c>
      <c r="V484" s="1" t="str">
        <f t="shared" si="107"/>
        <v>Income: $28.00</v>
      </c>
      <c r="W484" s="1">
        <f>IF(U484="","",ROUND(U484*'Lookup Values'!$A$2,2))</f>
        <v>2.4900000000000002</v>
      </c>
      <c r="X484" s="9" t="str">
        <f t="shared" si="108"/>
        <v>Income</v>
      </c>
      <c r="Y484" s="2" t="s">
        <v>498</v>
      </c>
      <c r="Z484" s="3">
        <f t="shared" si="109"/>
        <v>39087</v>
      </c>
      <c r="AA484" s="67" t="str">
        <f t="shared" si="110"/>
        <v>NO</v>
      </c>
      <c r="AB484" s="2" t="str">
        <f t="shared" si="111"/>
        <v>NO</v>
      </c>
      <c r="AC484" t="str">
        <f>IF(AND(AND(G484&gt;=2007,G484&lt;=2009),OR(S484&lt;&gt;"MTA",S484&lt;&gt;"Fandango"),OR(P484="Food",P484="Shopping",P484="Entertainment")),"Awesome Transaction",IF(AND(G484&lt;=2010,Q484&lt;&gt;"Alcohol"),"Late Transaction",IF(G484=2006,"Early Transaction","CRAP Transaction")))</f>
        <v>Late Transaction</v>
      </c>
    </row>
    <row r="485" spans="1:29" x14ac:dyDescent="0.25">
      <c r="A485" s="2">
        <v>484</v>
      </c>
      <c r="B485" s="3" t="str">
        <f>TEXT(C485,"yymmdd") &amp; "-" &amp; UPPER(LEFT(P485,2)) &amp; "-" &amp; UPPER(LEFT(S485,3))</f>
        <v>101215-EN-MOE</v>
      </c>
      <c r="C485" s="3">
        <v>40527</v>
      </c>
      <c r="D485" s="3">
        <f t="shared" si="99"/>
        <v>40541</v>
      </c>
      <c r="E485" s="3">
        <f t="shared" si="100"/>
        <v>40589</v>
      </c>
      <c r="F485" s="3">
        <f t="shared" si="101"/>
        <v>40543</v>
      </c>
      <c r="G485" s="61">
        <f t="shared" si="102"/>
        <v>2010</v>
      </c>
      <c r="H485" s="61">
        <f t="shared" si="103"/>
        <v>12</v>
      </c>
      <c r="I485" s="61" t="str">
        <f>VLOOKUP(H485,'Lookup Values'!$C$2:$D$13,2,FALSE)</f>
        <v>DEC</v>
      </c>
      <c r="J485" s="61">
        <f t="shared" si="104"/>
        <v>15</v>
      </c>
      <c r="K485" s="61">
        <f t="shared" si="105"/>
        <v>4</v>
      </c>
      <c r="L485" s="61" t="str">
        <f>VLOOKUP(K485,'Lookup Values'!$F$2:$G$8,2,FALSE)</f>
        <v>Wednesday</v>
      </c>
      <c r="M485" s="3">
        <v>40533</v>
      </c>
      <c r="N485" s="63">
        <f t="shared" si="98"/>
        <v>6</v>
      </c>
      <c r="O485" s="8">
        <v>7.745821124595198E-2</v>
      </c>
      <c r="P485" t="s">
        <v>14</v>
      </c>
      <c r="Q485" t="s">
        <v>15</v>
      </c>
      <c r="R485" t="str">
        <f t="shared" si="106"/>
        <v>Entertainment: Alcohol</v>
      </c>
      <c r="S485" t="s">
        <v>13</v>
      </c>
      <c r="T485" t="s">
        <v>29</v>
      </c>
      <c r="U485" s="1">
        <v>341</v>
      </c>
      <c r="V485" s="1" t="str">
        <f t="shared" si="107"/>
        <v>Entertainment: $341.00</v>
      </c>
      <c r="W485" s="1">
        <f>IF(U485="","",ROUND(U485*'Lookup Values'!$A$2,2))</f>
        <v>30.26</v>
      </c>
      <c r="X485" s="9" t="str">
        <f t="shared" si="108"/>
        <v>Expense</v>
      </c>
      <c r="Y485" s="2" t="s">
        <v>499</v>
      </c>
      <c r="Z485" s="3">
        <f t="shared" si="109"/>
        <v>40527</v>
      </c>
      <c r="AA485" s="67" t="str">
        <f t="shared" si="110"/>
        <v>NO</v>
      </c>
      <c r="AB485" s="2" t="str">
        <f t="shared" si="111"/>
        <v>NO</v>
      </c>
      <c r="AC485" t="str">
        <f>IF(AND(AND(G485&gt;=2007,G485&lt;=2009),OR(S485&lt;&gt;"MTA",S485&lt;&gt;"Fandango"),OR(P485="Food",P485="Shopping",P485="Entertainment")),"Awesome Transaction",IF(AND(G485&lt;=2010,Q485&lt;&gt;"Alcohol"),"Late Transaction",IF(G485=2006,"Early Transaction","CRAP Transaction")))</f>
        <v>CRAP Transaction</v>
      </c>
    </row>
    <row r="486" spans="1:29" x14ac:dyDescent="0.25">
      <c r="A486" s="2">
        <v>485</v>
      </c>
      <c r="B486" s="3" t="str">
        <f>TEXT(C486,"yymmdd") &amp; "-" &amp; UPPER(LEFT(P486,2)) &amp; "-" &amp; UPPER(LEFT(S486,3))</f>
        <v>120514-HO-BED</v>
      </c>
      <c r="C486" s="3">
        <v>41043</v>
      </c>
      <c r="D486" s="3">
        <f t="shared" si="99"/>
        <v>41057</v>
      </c>
      <c r="E486" s="3">
        <f t="shared" si="100"/>
        <v>41104</v>
      </c>
      <c r="F486" s="3">
        <f t="shared" si="101"/>
        <v>41060</v>
      </c>
      <c r="G486" s="61">
        <f t="shared" si="102"/>
        <v>2012</v>
      </c>
      <c r="H486" s="61">
        <f t="shared" si="103"/>
        <v>5</v>
      </c>
      <c r="I486" s="61" t="str">
        <f>VLOOKUP(H486,'Lookup Values'!$C$2:$D$13,2,FALSE)</f>
        <v>MAY</v>
      </c>
      <c r="J486" s="61">
        <f t="shared" si="104"/>
        <v>14</v>
      </c>
      <c r="K486" s="61">
        <f t="shared" si="105"/>
        <v>2</v>
      </c>
      <c r="L486" s="61" t="str">
        <f>VLOOKUP(K486,'Lookup Values'!$F$2:$G$8,2,FALSE)</f>
        <v>Monday</v>
      </c>
      <c r="M486" s="3">
        <v>41052</v>
      </c>
      <c r="N486" s="63">
        <f t="shared" si="98"/>
        <v>9</v>
      </c>
      <c r="O486" s="8">
        <v>0.73103251727986918</v>
      </c>
      <c r="P486" t="s">
        <v>38</v>
      </c>
      <c r="Q486" t="s">
        <v>39</v>
      </c>
      <c r="R486" t="str">
        <f t="shared" si="106"/>
        <v>Home: Cleaning Supplies</v>
      </c>
      <c r="S486" t="s">
        <v>37</v>
      </c>
      <c r="T486" t="s">
        <v>26</v>
      </c>
      <c r="U486" s="1">
        <v>343</v>
      </c>
      <c r="V486" s="1" t="str">
        <f t="shared" si="107"/>
        <v>Home: $343.00</v>
      </c>
      <c r="W486" s="1">
        <f>IF(U486="","",ROUND(U486*'Lookup Values'!$A$2,2))</f>
        <v>30.44</v>
      </c>
      <c r="X486" s="9" t="str">
        <f t="shared" si="108"/>
        <v>Expense</v>
      </c>
      <c r="Y486" s="2" t="s">
        <v>500</v>
      </c>
      <c r="Z486" s="3">
        <f t="shared" si="109"/>
        <v>41043</v>
      </c>
      <c r="AA486" s="67" t="str">
        <f t="shared" si="110"/>
        <v>NO</v>
      </c>
      <c r="AB486" s="2" t="str">
        <f t="shared" si="111"/>
        <v>NO</v>
      </c>
      <c r="AC486" t="str">
        <f>IF(AND(AND(G486&gt;=2007,G486&lt;=2009),OR(S486&lt;&gt;"MTA",S486&lt;&gt;"Fandango"),OR(P486="Food",P486="Shopping",P486="Entertainment")),"Awesome Transaction",IF(AND(G486&lt;=2010,Q486&lt;&gt;"Alcohol"),"Late Transaction",IF(G486=2006,"Early Transaction","CRAP Transaction")))</f>
        <v>CRAP Transaction</v>
      </c>
    </row>
    <row r="487" spans="1:29" x14ac:dyDescent="0.25">
      <c r="A487" s="2">
        <v>486</v>
      </c>
      <c r="B487" s="3" t="str">
        <f>TEXT(C487,"yymmdd") &amp; "-" &amp; UPPER(LEFT(P487,2)) &amp; "-" &amp; UPPER(LEFT(S487,3))</f>
        <v>100318-EN-FAN</v>
      </c>
      <c r="C487" s="3">
        <v>40255</v>
      </c>
      <c r="D487" s="3">
        <f t="shared" si="99"/>
        <v>40269</v>
      </c>
      <c r="E487" s="3">
        <f t="shared" si="100"/>
        <v>40316</v>
      </c>
      <c r="F487" s="3">
        <f t="shared" si="101"/>
        <v>40268</v>
      </c>
      <c r="G487" s="61">
        <f t="shared" si="102"/>
        <v>2010</v>
      </c>
      <c r="H487" s="61">
        <f t="shared" si="103"/>
        <v>3</v>
      </c>
      <c r="I487" s="61" t="str">
        <f>VLOOKUP(H487,'Lookup Values'!$C$2:$D$13,2,FALSE)</f>
        <v>MAR</v>
      </c>
      <c r="J487" s="61">
        <f t="shared" si="104"/>
        <v>18</v>
      </c>
      <c r="K487" s="61">
        <f t="shared" si="105"/>
        <v>5</v>
      </c>
      <c r="L487" s="61" t="str">
        <f>VLOOKUP(K487,'Lookup Values'!$F$2:$G$8,2,FALSE)</f>
        <v>Thursday</v>
      </c>
      <c r="M487" s="3">
        <v>40265</v>
      </c>
      <c r="N487" s="63">
        <f t="shared" si="98"/>
        <v>10</v>
      </c>
      <c r="O487" s="8">
        <v>0.44224889205218276</v>
      </c>
      <c r="P487" t="s">
        <v>14</v>
      </c>
      <c r="Q487" t="s">
        <v>28</v>
      </c>
      <c r="R487" t="str">
        <f t="shared" si="106"/>
        <v>Entertainment: Movies</v>
      </c>
      <c r="S487" t="s">
        <v>27</v>
      </c>
      <c r="T487" t="s">
        <v>26</v>
      </c>
      <c r="U487" s="1">
        <v>19</v>
      </c>
      <c r="V487" s="1" t="str">
        <f t="shared" si="107"/>
        <v>Entertainment: $19.00</v>
      </c>
      <c r="W487" s="1">
        <f>IF(U487="","",ROUND(U487*'Lookup Values'!$A$2,2))</f>
        <v>1.69</v>
      </c>
      <c r="X487" s="9" t="str">
        <f t="shared" si="108"/>
        <v>Expense</v>
      </c>
      <c r="Y487" s="2" t="s">
        <v>501</v>
      </c>
      <c r="Z487" s="3">
        <f t="shared" si="109"/>
        <v>40255</v>
      </c>
      <c r="AA487" s="67" t="str">
        <f t="shared" si="110"/>
        <v>NO</v>
      </c>
      <c r="AB487" s="2" t="str">
        <f t="shared" si="111"/>
        <v>NO</v>
      </c>
      <c r="AC487" t="str">
        <f>IF(AND(AND(G487&gt;=2007,G487&lt;=2009),OR(S487&lt;&gt;"MTA",S487&lt;&gt;"Fandango"),OR(P487="Food",P487="Shopping",P487="Entertainment")),"Awesome Transaction",IF(AND(G487&lt;=2010,Q487&lt;&gt;"Alcohol"),"Late Transaction",IF(G487=2006,"Early Transaction","CRAP Transaction")))</f>
        <v>Late Transaction</v>
      </c>
    </row>
    <row r="488" spans="1:29" x14ac:dyDescent="0.25">
      <c r="A488" s="2">
        <v>487</v>
      </c>
      <c r="B488" s="3" t="str">
        <f>TEXT(C488,"yymmdd") &amp; "-" &amp; UPPER(LEFT(P488,2)) &amp; "-" &amp; UPPER(LEFT(S488,3))</f>
        <v>080407-TR-MTA</v>
      </c>
      <c r="C488" s="3">
        <v>39545</v>
      </c>
      <c r="D488" s="3">
        <f t="shared" si="99"/>
        <v>39559</v>
      </c>
      <c r="E488" s="3">
        <f t="shared" si="100"/>
        <v>39606</v>
      </c>
      <c r="F488" s="3">
        <f t="shared" si="101"/>
        <v>39568</v>
      </c>
      <c r="G488" s="61">
        <f t="shared" si="102"/>
        <v>2008</v>
      </c>
      <c r="H488" s="61">
        <f t="shared" si="103"/>
        <v>4</v>
      </c>
      <c r="I488" s="61" t="str">
        <f>VLOOKUP(H488,'Lookup Values'!$C$2:$D$13,2,FALSE)</f>
        <v>APR</v>
      </c>
      <c r="J488" s="61">
        <f t="shared" si="104"/>
        <v>7</v>
      </c>
      <c r="K488" s="61">
        <f t="shared" si="105"/>
        <v>2</v>
      </c>
      <c r="L488" s="61" t="str">
        <f>VLOOKUP(K488,'Lookup Values'!$F$2:$G$8,2,FALSE)</f>
        <v>Monday</v>
      </c>
      <c r="M488" s="3">
        <v>39549</v>
      </c>
      <c r="N488" s="63">
        <f t="shared" si="98"/>
        <v>4</v>
      </c>
      <c r="O488" s="8">
        <v>0.58661428441971897</v>
      </c>
      <c r="P488" t="s">
        <v>33</v>
      </c>
      <c r="Q488" t="s">
        <v>34</v>
      </c>
      <c r="R488" t="str">
        <f t="shared" si="106"/>
        <v>Transportation: Subway</v>
      </c>
      <c r="S488" t="s">
        <v>32</v>
      </c>
      <c r="T488" t="s">
        <v>16</v>
      </c>
      <c r="U488" s="1">
        <v>49</v>
      </c>
      <c r="V488" s="1" t="str">
        <f t="shared" si="107"/>
        <v>Transportation: $49.00</v>
      </c>
      <c r="W488" s="1">
        <f>IF(U488="","",ROUND(U488*'Lookup Values'!$A$2,2))</f>
        <v>4.3499999999999996</v>
      </c>
      <c r="X488" s="9" t="str">
        <f t="shared" si="108"/>
        <v>Expense</v>
      </c>
      <c r="Y488" s="2" t="s">
        <v>149</v>
      </c>
      <c r="Z488" s="3">
        <f t="shared" si="109"/>
        <v>39545</v>
      </c>
      <c r="AA488" s="67" t="str">
        <f t="shared" si="110"/>
        <v>YES</v>
      </c>
      <c r="AB488" s="2" t="str">
        <f t="shared" si="111"/>
        <v>NO</v>
      </c>
      <c r="AC488" t="str">
        <f>IF(AND(AND(G488&gt;=2007,G488&lt;=2009),OR(S488&lt;&gt;"MTA",S488&lt;&gt;"Fandango"),OR(P488="Food",P488="Shopping",P488="Entertainment")),"Awesome Transaction",IF(AND(G488&lt;=2010,Q488&lt;&gt;"Alcohol"),"Late Transaction",IF(G488=2006,"Early Transaction","CRAP Transaction")))</f>
        <v>Late Transaction</v>
      </c>
    </row>
    <row r="489" spans="1:29" x14ac:dyDescent="0.25">
      <c r="A489" s="2">
        <v>488</v>
      </c>
      <c r="B489" s="3" t="str">
        <f>TEXT(C489,"yymmdd") &amp; "-" &amp; UPPER(LEFT(P489,2)) &amp; "-" &amp; UPPER(LEFT(S489,3))</f>
        <v>100927-HO-BED</v>
      </c>
      <c r="C489" s="3">
        <v>40448</v>
      </c>
      <c r="D489" s="3">
        <f t="shared" si="99"/>
        <v>40462</v>
      </c>
      <c r="E489" s="3">
        <f t="shared" si="100"/>
        <v>40509</v>
      </c>
      <c r="F489" s="3">
        <f t="shared" si="101"/>
        <v>40451</v>
      </c>
      <c r="G489" s="61">
        <f t="shared" si="102"/>
        <v>2010</v>
      </c>
      <c r="H489" s="61">
        <f t="shared" si="103"/>
        <v>9</v>
      </c>
      <c r="I489" s="61" t="str">
        <f>VLOOKUP(H489,'Lookup Values'!$C$2:$D$13,2,FALSE)</f>
        <v>SEP</v>
      </c>
      <c r="J489" s="61">
        <f t="shared" si="104"/>
        <v>27</v>
      </c>
      <c r="K489" s="61">
        <f t="shared" si="105"/>
        <v>2</v>
      </c>
      <c r="L489" s="61" t="str">
        <f>VLOOKUP(K489,'Lookup Values'!$F$2:$G$8,2,FALSE)</f>
        <v>Monday</v>
      </c>
      <c r="M489" s="3">
        <v>40455</v>
      </c>
      <c r="N489" s="63">
        <f t="shared" si="98"/>
        <v>7</v>
      </c>
      <c r="O489" s="8">
        <v>0.52540987041774756</v>
      </c>
      <c r="P489" t="s">
        <v>38</v>
      </c>
      <c r="Q489" t="s">
        <v>39</v>
      </c>
      <c r="R489" t="str">
        <f t="shared" si="106"/>
        <v>Home: Cleaning Supplies</v>
      </c>
      <c r="S489" t="s">
        <v>37</v>
      </c>
      <c r="T489" t="s">
        <v>29</v>
      </c>
      <c r="U489" s="1">
        <v>398</v>
      </c>
      <c r="V489" s="1" t="str">
        <f t="shared" si="107"/>
        <v>Home: $398.00</v>
      </c>
      <c r="W489" s="1">
        <f>IF(U489="","",ROUND(U489*'Lookup Values'!$A$2,2))</f>
        <v>35.32</v>
      </c>
      <c r="X489" s="9" t="str">
        <f t="shared" si="108"/>
        <v>Expense</v>
      </c>
      <c r="Y489" s="2" t="s">
        <v>502</v>
      </c>
      <c r="Z489" s="3">
        <f t="shared" si="109"/>
        <v>40448</v>
      </c>
      <c r="AA489" s="67" t="str">
        <f t="shared" si="110"/>
        <v>NO</v>
      </c>
      <c r="AB489" s="2" t="str">
        <f t="shared" si="111"/>
        <v>NO</v>
      </c>
      <c r="AC489" t="str">
        <f>IF(AND(AND(G489&gt;=2007,G489&lt;=2009),OR(S489&lt;&gt;"MTA",S489&lt;&gt;"Fandango"),OR(P489="Food",P489="Shopping",P489="Entertainment")),"Awesome Transaction",IF(AND(G489&lt;=2010,Q489&lt;&gt;"Alcohol"),"Late Transaction",IF(G489=2006,"Early Transaction","CRAP Transaction")))</f>
        <v>Late Transaction</v>
      </c>
    </row>
    <row r="490" spans="1:29" x14ac:dyDescent="0.25">
      <c r="A490" s="2">
        <v>489</v>
      </c>
      <c r="B490" s="3" t="str">
        <f>TEXT(C490,"yymmdd") &amp; "-" &amp; UPPER(LEFT(P490,2)) &amp; "-" &amp; UPPER(LEFT(S490,3))</f>
        <v>100411-IN-AUN</v>
      </c>
      <c r="C490" s="3">
        <v>40279</v>
      </c>
      <c r="D490" s="3">
        <f t="shared" si="99"/>
        <v>40291</v>
      </c>
      <c r="E490" s="3">
        <f t="shared" si="100"/>
        <v>40340</v>
      </c>
      <c r="F490" s="3">
        <f t="shared" si="101"/>
        <v>40298</v>
      </c>
      <c r="G490" s="61">
        <f t="shared" si="102"/>
        <v>2010</v>
      </c>
      <c r="H490" s="61">
        <f t="shared" si="103"/>
        <v>4</v>
      </c>
      <c r="I490" s="61" t="str">
        <f>VLOOKUP(H490,'Lookup Values'!$C$2:$D$13,2,FALSE)</f>
        <v>APR</v>
      </c>
      <c r="J490" s="61">
        <f t="shared" si="104"/>
        <v>11</v>
      </c>
      <c r="K490" s="61">
        <f t="shared" si="105"/>
        <v>1</v>
      </c>
      <c r="L490" s="61" t="str">
        <f>VLOOKUP(K490,'Lookup Values'!$F$2:$G$8,2,FALSE)</f>
        <v>Sunday</v>
      </c>
      <c r="M490" s="3">
        <v>40289</v>
      </c>
      <c r="N490" s="63">
        <f t="shared" si="98"/>
        <v>10</v>
      </c>
      <c r="O490" s="8">
        <v>4.4273772946402778E-2</v>
      </c>
      <c r="P490" t="s">
        <v>61</v>
      </c>
      <c r="Q490" t="s">
        <v>64</v>
      </c>
      <c r="R490" t="str">
        <f t="shared" si="106"/>
        <v>Income: Gift Received</v>
      </c>
      <c r="S490" t="s">
        <v>67</v>
      </c>
      <c r="T490" t="s">
        <v>29</v>
      </c>
      <c r="U490" s="1">
        <v>366</v>
      </c>
      <c r="V490" s="1" t="str">
        <f t="shared" si="107"/>
        <v>Income: $366.00</v>
      </c>
      <c r="W490" s="1">
        <f>IF(U490="","",ROUND(U490*'Lookup Values'!$A$2,2))</f>
        <v>32.479999999999997</v>
      </c>
      <c r="X490" s="9" t="str">
        <f t="shared" si="108"/>
        <v>Income</v>
      </c>
      <c r="Y490" s="2" t="s">
        <v>503</v>
      </c>
      <c r="Z490" s="3">
        <f t="shared" si="109"/>
        <v>40279</v>
      </c>
      <c r="AA490" s="67" t="str">
        <f t="shared" si="110"/>
        <v>NO</v>
      </c>
      <c r="AB490" s="2" t="str">
        <f t="shared" si="111"/>
        <v>NO</v>
      </c>
      <c r="AC490" t="str">
        <f>IF(AND(AND(G490&gt;=2007,G490&lt;=2009),OR(S490&lt;&gt;"MTA",S490&lt;&gt;"Fandango"),OR(P490="Food",P490="Shopping",P490="Entertainment")),"Awesome Transaction",IF(AND(G490&lt;=2010,Q490&lt;&gt;"Alcohol"),"Late Transaction",IF(G490=2006,"Early Transaction","CRAP Transaction")))</f>
        <v>Late Transaction</v>
      </c>
    </row>
    <row r="491" spans="1:29" x14ac:dyDescent="0.25">
      <c r="A491" s="2">
        <v>490</v>
      </c>
      <c r="B491" s="3" t="str">
        <f>TEXT(C491,"yymmdd") &amp; "-" &amp; UPPER(LEFT(P491,2)) &amp; "-" &amp; UPPER(LEFT(S491,3))</f>
        <v>100212-BI-CON</v>
      </c>
      <c r="C491" s="3">
        <v>40221</v>
      </c>
      <c r="D491" s="3">
        <f t="shared" si="99"/>
        <v>40235</v>
      </c>
      <c r="E491" s="3">
        <f t="shared" si="100"/>
        <v>40280</v>
      </c>
      <c r="F491" s="3">
        <f t="shared" si="101"/>
        <v>40237</v>
      </c>
      <c r="G491" s="61">
        <f t="shared" si="102"/>
        <v>2010</v>
      </c>
      <c r="H491" s="61">
        <f t="shared" si="103"/>
        <v>2</v>
      </c>
      <c r="I491" s="61" t="str">
        <f>VLOOKUP(H491,'Lookup Values'!$C$2:$D$13,2,FALSE)</f>
        <v>FEB</v>
      </c>
      <c r="J491" s="61">
        <f t="shared" si="104"/>
        <v>12</v>
      </c>
      <c r="K491" s="61">
        <f t="shared" si="105"/>
        <v>6</v>
      </c>
      <c r="L491" s="61" t="str">
        <f>VLOOKUP(K491,'Lookup Values'!$F$2:$G$8,2,FALSE)</f>
        <v>Friday</v>
      </c>
      <c r="M491" s="3">
        <v>40222</v>
      </c>
      <c r="N491" s="63">
        <f t="shared" si="98"/>
        <v>1</v>
      </c>
      <c r="O491" s="8">
        <v>7.8046159367861523E-2</v>
      </c>
      <c r="P491" t="s">
        <v>48</v>
      </c>
      <c r="Q491" t="s">
        <v>49</v>
      </c>
      <c r="R491" t="str">
        <f t="shared" si="106"/>
        <v>Bills: Utilities</v>
      </c>
      <c r="S491" t="s">
        <v>47</v>
      </c>
      <c r="T491" t="s">
        <v>16</v>
      </c>
      <c r="U491" s="1">
        <v>403</v>
      </c>
      <c r="V491" s="1" t="str">
        <f t="shared" si="107"/>
        <v>Bills: $403.00</v>
      </c>
      <c r="W491" s="1">
        <f>IF(U491="","",ROUND(U491*'Lookup Values'!$A$2,2))</f>
        <v>35.770000000000003</v>
      </c>
      <c r="X491" s="9" t="str">
        <f t="shared" si="108"/>
        <v>Expense</v>
      </c>
      <c r="Y491" s="2" t="s">
        <v>504</v>
      </c>
      <c r="Z491" s="3">
        <f t="shared" si="109"/>
        <v>40221</v>
      </c>
      <c r="AA491" s="67" t="str">
        <f t="shared" si="110"/>
        <v>NO</v>
      </c>
      <c r="AB491" s="2" t="str">
        <f t="shared" si="111"/>
        <v>NO</v>
      </c>
      <c r="AC491" t="str">
        <f>IF(AND(AND(G491&gt;=2007,G491&lt;=2009),OR(S491&lt;&gt;"MTA",S491&lt;&gt;"Fandango"),OR(P491="Food",P491="Shopping",P491="Entertainment")),"Awesome Transaction",IF(AND(G491&lt;=2010,Q491&lt;&gt;"Alcohol"),"Late Transaction",IF(G491=2006,"Early Transaction","CRAP Transaction")))</f>
        <v>Late Transaction</v>
      </c>
    </row>
    <row r="492" spans="1:29" x14ac:dyDescent="0.25">
      <c r="A492" s="2">
        <v>491</v>
      </c>
      <c r="B492" s="3" t="str">
        <f>TEXT(C492,"yymmdd") &amp; "-" &amp; UPPER(LEFT(P492,2)) &amp; "-" &amp; UPPER(LEFT(S492,3))</f>
        <v>110804-TR-MTA</v>
      </c>
      <c r="C492" s="3">
        <v>40759</v>
      </c>
      <c r="D492" s="3">
        <f t="shared" si="99"/>
        <v>40773</v>
      </c>
      <c r="E492" s="3">
        <f t="shared" si="100"/>
        <v>40820</v>
      </c>
      <c r="F492" s="3">
        <f t="shared" si="101"/>
        <v>40786</v>
      </c>
      <c r="G492" s="61">
        <f t="shared" si="102"/>
        <v>2011</v>
      </c>
      <c r="H492" s="61">
        <f t="shared" si="103"/>
        <v>8</v>
      </c>
      <c r="I492" s="61" t="str">
        <f>VLOOKUP(H492,'Lookup Values'!$C$2:$D$13,2,FALSE)</f>
        <v>AUG</v>
      </c>
      <c r="J492" s="61">
        <f t="shared" si="104"/>
        <v>4</v>
      </c>
      <c r="K492" s="61">
        <f t="shared" si="105"/>
        <v>5</v>
      </c>
      <c r="L492" s="61" t="str">
        <f>VLOOKUP(K492,'Lookup Values'!$F$2:$G$8,2,FALSE)</f>
        <v>Thursday</v>
      </c>
      <c r="M492" s="3">
        <v>40767</v>
      </c>
      <c r="N492" s="63">
        <f t="shared" si="98"/>
        <v>8</v>
      </c>
      <c r="O492" s="8">
        <v>0.59977973633757875</v>
      </c>
      <c r="P492" t="s">
        <v>33</v>
      </c>
      <c r="Q492" t="s">
        <v>34</v>
      </c>
      <c r="R492" t="str">
        <f t="shared" si="106"/>
        <v>Transportation: Subway</v>
      </c>
      <c r="S492" t="s">
        <v>32</v>
      </c>
      <c r="T492" t="s">
        <v>16</v>
      </c>
      <c r="U492" s="1">
        <v>434</v>
      </c>
      <c r="V492" s="1" t="str">
        <f t="shared" si="107"/>
        <v>Transportation: $434.00</v>
      </c>
      <c r="W492" s="1">
        <f>IF(U492="","",ROUND(U492*'Lookup Values'!$A$2,2))</f>
        <v>38.520000000000003</v>
      </c>
      <c r="X492" s="9" t="str">
        <f t="shared" si="108"/>
        <v>Expense</v>
      </c>
      <c r="Y492" s="2" t="s">
        <v>505</v>
      </c>
      <c r="Z492" s="3">
        <f t="shared" si="109"/>
        <v>40759</v>
      </c>
      <c r="AA492" s="67" t="str">
        <f t="shared" si="110"/>
        <v>YES</v>
      </c>
      <c r="AB492" s="2" t="str">
        <f t="shared" si="111"/>
        <v>YES</v>
      </c>
      <c r="AC492" t="str">
        <f>IF(AND(AND(G492&gt;=2007,G492&lt;=2009),OR(S492&lt;&gt;"MTA",S492&lt;&gt;"Fandango"),OR(P492="Food",P492="Shopping",P492="Entertainment")),"Awesome Transaction",IF(AND(G492&lt;=2010,Q492&lt;&gt;"Alcohol"),"Late Transaction",IF(G492=2006,"Early Transaction","CRAP Transaction")))</f>
        <v>CRAP Transaction</v>
      </c>
    </row>
    <row r="493" spans="1:29" x14ac:dyDescent="0.25">
      <c r="A493" s="2">
        <v>492</v>
      </c>
      <c r="B493" s="3" t="str">
        <f>TEXT(C493,"yymmdd") &amp; "-" &amp; UPPER(LEFT(P493,2)) &amp; "-" &amp; UPPER(LEFT(S493,3))</f>
        <v>070316-IN-AUN</v>
      </c>
      <c r="C493" s="3">
        <v>39157</v>
      </c>
      <c r="D493" s="3">
        <f t="shared" si="99"/>
        <v>39171</v>
      </c>
      <c r="E493" s="3">
        <f t="shared" si="100"/>
        <v>39218</v>
      </c>
      <c r="F493" s="3">
        <f t="shared" si="101"/>
        <v>39172</v>
      </c>
      <c r="G493" s="61">
        <f t="shared" si="102"/>
        <v>2007</v>
      </c>
      <c r="H493" s="61">
        <f t="shared" si="103"/>
        <v>3</v>
      </c>
      <c r="I493" s="61" t="str">
        <f>VLOOKUP(H493,'Lookup Values'!$C$2:$D$13,2,FALSE)</f>
        <v>MAR</v>
      </c>
      <c r="J493" s="61">
        <f t="shared" si="104"/>
        <v>16</v>
      </c>
      <c r="K493" s="61">
        <f t="shared" si="105"/>
        <v>6</v>
      </c>
      <c r="L493" s="61" t="str">
        <f>VLOOKUP(K493,'Lookup Values'!$F$2:$G$8,2,FALSE)</f>
        <v>Friday</v>
      </c>
      <c r="M493" s="3">
        <v>39159</v>
      </c>
      <c r="N493" s="63">
        <f t="shared" si="98"/>
        <v>2</v>
      </c>
      <c r="O493" s="8">
        <v>0.24956194917674379</v>
      </c>
      <c r="P493" t="s">
        <v>61</v>
      </c>
      <c r="Q493" t="s">
        <v>64</v>
      </c>
      <c r="R493" t="str">
        <f t="shared" si="106"/>
        <v>Income: Gift Received</v>
      </c>
      <c r="S493" t="s">
        <v>67</v>
      </c>
      <c r="T493" t="s">
        <v>29</v>
      </c>
      <c r="U493" s="1">
        <v>456</v>
      </c>
      <c r="V493" s="1" t="str">
        <f t="shared" si="107"/>
        <v>Income: $456.00</v>
      </c>
      <c r="W493" s="1">
        <f>IF(U493="","",ROUND(U493*'Lookup Values'!$A$2,2))</f>
        <v>40.47</v>
      </c>
      <c r="X493" s="9" t="str">
        <f t="shared" si="108"/>
        <v>Income</v>
      </c>
      <c r="Y493" s="2" t="s">
        <v>382</v>
      </c>
      <c r="Z493" s="3">
        <f t="shared" si="109"/>
        <v>39157</v>
      </c>
      <c r="AA493" s="67" t="str">
        <f t="shared" si="110"/>
        <v>NO</v>
      </c>
      <c r="AB493" s="2" t="str">
        <f t="shared" si="111"/>
        <v>NO</v>
      </c>
      <c r="AC493" t="str">
        <f>IF(AND(AND(G493&gt;=2007,G493&lt;=2009),OR(S493&lt;&gt;"MTA",S493&lt;&gt;"Fandango"),OR(P493="Food",P493="Shopping",P493="Entertainment")),"Awesome Transaction",IF(AND(G493&lt;=2010,Q493&lt;&gt;"Alcohol"),"Late Transaction",IF(G493=2006,"Early Transaction","CRAP Transaction")))</f>
        <v>Late Transaction</v>
      </c>
    </row>
    <row r="494" spans="1:29" x14ac:dyDescent="0.25">
      <c r="A494" s="2">
        <v>493</v>
      </c>
      <c r="B494" s="3" t="str">
        <f>TEXT(C494,"yymmdd") &amp; "-" &amp; UPPER(LEFT(P494,2)) &amp; "-" &amp; UPPER(LEFT(S494,3))</f>
        <v>110713-SH-EXP</v>
      </c>
      <c r="C494" s="3">
        <v>40737</v>
      </c>
      <c r="D494" s="3">
        <f t="shared" si="99"/>
        <v>40751</v>
      </c>
      <c r="E494" s="3">
        <f t="shared" si="100"/>
        <v>40799</v>
      </c>
      <c r="F494" s="3">
        <f t="shared" si="101"/>
        <v>40755</v>
      </c>
      <c r="G494" s="61">
        <f t="shared" si="102"/>
        <v>2011</v>
      </c>
      <c r="H494" s="61">
        <f t="shared" si="103"/>
        <v>7</v>
      </c>
      <c r="I494" s="61" t="str">
        <f>VLOOKUP(H494,'Lookup Values'!$C$2:$D$13,2,FALSE)</f>
        <v>JUL</v>
      </c>
      <c r="J494" s="61">
        <f t="shared" si="104"/>
        <v>13</v>
      </c>
      <c r="K494" s="61">
        <f t="shared" si="105"/>
        <v>4</v>
      </c>
      <c r="L494" s="61" t="str">
        <f>VLOOKUP(K494,'Lookup Values'!$F$2:$G$8,2,FALSE)</f>
        <v>Wednesday</v>
      </c>
      <c r="M494" s="3">
        <v>40745</v>
      </c>
      <c r="N494" s="63">
        <f t="shared" si="98"/>
        <v>8</v>
      </c>
      <c r="O494" s="8">
        <v>0.70205344367893208</v>
      </c>
      <c r="P494" t="s">
        <v>21</v>
      </c>
      <c r="Q494" t="s">
        <v>41</v>
      </c>
      <c r="R494" t="str">
        <f t="shared" si="106"/>
        <v>Shopping: Clothing</v>
      </c>
      <c r="S494" t="s">
        <v>40</v>
      </c>
      <c r="T494" t="s">
        <v>16</v>
      </c>
      <c r="U494" s="1">
        <v>374</v>
      </c>
      <c r="V494" s="1" t="str">
        <f t="shared" si="107"/>
        <v>Shopping: $374.00</v>
      </c>
      <c r="W494" s="1">
        <f>IF(U494="","",ROUND(U494*'Lookup Values'!$A$2,2))</f>
        <v>33.19</v>
      </c>
      <c r="X494" s="9" t="str">
        <f t="shared" si="108"/>
        <v>Expense</v>
      </c>
      <c r="Y494" s="2" t="s">
        <v>222</v>
      </c>
      <c r="Z494" s="3">
        <f t="shared" si="109"/>
        <v>40737</v>
      </c>
      <c r="AA494" s="67" t="str">
        <f t="shared" si="110"/>
        <v>NO</v>
      </c>
      <c r="AB494" s="2" t="str">
        <f t="shared" si="111"/>
        <v>NO</v>
      </c>
      <c r="AC494" t="str">
        <f>IF(AND(AND(G494&gt;=2007,G494&lt;=2009),OR(S494&lt;&gt;"MTA",S494&lt;&gt;"Fandango"),OR(P494="Food",P494="Shopping",P494="Entertainment")),"Awesome Transaction",IF(AND(G494&lt;=2010,Q494&lt;&gt;"Alcohol"),"Late Transaction",IF(G494=2006,"Early Transaction","CRAP Transaction")))</f>
        <v>CRAP Transaction</v>
      </c>
    </row>
    <row r="495" spans="1:29" x14ac:dyDescent="0.25">
      <c r="A495" s="2">
        <v>494</v>
      </c>
      <c r="B495" s="3" t="str">
        <f>TEXT(C495,"yymmdd") &amp; "-" &amp; UPPER(LEFT(P495,2)) &amp; "-" &amp; UPPER(LEFT(S495,3))</f>
        <v>080210-SH-AMA</v>
      </c>
      <c r="C495" s="3">
        <v>39488</v>
      </c>
      <c r="D495" s="3">
        <f t="shared" si="99"/>
        <v>39500</v>
      </c>
      <c r="E495" s="3">
        <f t="shared" si="100"/>
        <v>39548</v>
      </c>
      <c r="F495" s="3">
        <f t="shared" si="101"/>
        <v>39507</v>
      </c>
      <c r="G495" s="61">
        <f t="shared" si="102"/>
        <v>2008</v>
      </c>
      <c r="H495" s="61">
        <f t="shared" si="103"/>
        <v>2</v>
      </c>
      <c r="I495" s="61" t="str">
        <f>VLOOKUP(H495,'Lookup Values'!$C$2:$D$13,2,FALSE)</f>
        <v>FEB</v>
      </c>
      <c r="J495" s="61">
        <f t="shared" si="104"/>
        <v>10</v>
      </c>
      <c r="K495" s="61">
        <f t="shared" si="105"/>
        <v>1</v>
      </c>
      <c r="L495" s="61" t="str">
        <f>VLOOKUP(K495,'Lookup Values'!$F$2:$G$8,2,FALSE)</f>
        <v>Sunday</v>
      </c>
      <c r="M495" s="3">
        <v>39490</v>
      </c>
      <c r="N495" s="63">
        <f t="shared" si="98"/>
        <v>2</v>
      </c>
      <c r="O495" s="8">
        <v>9.0351989659071097E-2</v>
      </c>
      <c r="P495" t="s">
        <v>21</v>
      </c>
      <c r="Q495" t="s">
        <v>22</v>
      </c>
      <c r="R495" t="str">
        <f t="shared" si="106"/>
        <v>Shopping: Electronics</v>
      </c>
      <c r="S495" t="s">
        <v>20</v>
      </c>
      <c r="T495" t="s">
        <v>16</v>
      </c>
      <c r="U495" s="1">
        <v>254</v>
      </c>
      <c r="V495" s="1" t="str">
        <f t="shared" si="107"/>
        <v>Shopping: $254.00</v>
      </c>
      <c r="W495" s="1">
        <f>IF(U495="","",ROUND(U495*'Lookup Values'!$A$2,2))</f>
        <v>22.54</v>
      </c>
      <c r="X495" s="9" t="str">
        <f t="shared" si="108"/>
        <v>Expense</v>
      </c>
      <c r="Y495" s="2" t="s">
        <v>506</v>
      </c>
      <c r="Z495" s="3">
        <f t="shared" si="109"/>
        <v>39488</v>
      </c>
      <c r="AA495" s="67" t="str">
        <f t="shared" si="110"/>
        <v>YES</v>
      </c>
      <c r="AB495" s="2" t="str">
        <f t="shared" si="111"/>
        <v>NO</v>
      </c>
      <c r="AC495" t="str">
        <f>IF(AND(AND(G495&gt;=2007,G495&lt;=2009),OR(S495&lt;&gt;"MTA",S495&lt;&gt;"Fandango"),OR(P495="Food",P495="Shopping",P495="Entertainment")),"Awesome Transaction",IF(AND(G495&lt;=2010,Q495&lt;&gt;"Alcohol"),"Late Transaction",IF(G495=2006,"Early Transaction","CRAP Transaction")))</f>
        <v>Awesome Transaction</v>
      </c>
    </row>
    <row r="496" spans="1:29" x14ac:dyDescent="0.25">
      <c r="A496" s="2">
        <v>495</v>
      </c>
      <c r="B496" s="3" t="str">
        <f>TEXT(C496,"yymmdd") &amp; "-" &amp; UPPER(LEFT(P496,2)) &amp; "-" &amp; UPPER(LEFT(S496,3))</f>
        <v>100607-SH-AMA</v>
      </c>
      <c r="C496" s="3">
        <v>40336</v>
      </c>
      <c r="D496" s="3">
        <f t="shared" si="99"/>
        <v>40350</v>
      </c>
      <c r="E496" s="3">
        <f t="shared" si="100"/>
        <v>40397</v>
      </c>
      <c r="F496" s="3">
        <f t="shared" si="101"/>
        <v>40359</v>
      </c>
      <c r="G496" s="61">
        <f t="shared" si="102"/>
        <v>2010</v>
      </c>
      <c r="H496" s="61">
        <f t="shared" si="103"/>
        <v>6</v>
      </c>
      <c r="I496" s="61" t="str">
        <f>VLOOKUP(H496,'Lookup Values'!$C$2:$D$13,2,FALSE)</f>
        <v>JUN</v>
      </c>
      <c r="J496" s="61">
        <f t="shared" si="104"/>
        <v>7</v>
      </c>
      <c r="K496" s="61">
        <f t="shared" si="105"/>
        <v>2</v>
      </c>
      <c r="L496" s="61" t="str">
        <f>VLOOKUP(K496,'Lookup Values'!$F$2:$G$8,2,FALSE)</f>
        <v>Monday</v>
      </c>
      <c r="M496" s="3">
        <v>40342</v>
      </c>
      <c r="N496" s="63">
        <f t="shared" si="98"/>
        <v>6</v>
      </c>
      <c r="O496" s="8">
        <v>0.15512502327554067</v>
      </c>
      <c r="P496" t="s">
        <v>21</v>
      </c>
      <c r="Q496" t="s">
        <v>22</v>
      </c>
      <c r="R496" t="str">
        <f t="shared" si="106"/>
        <v>Shopping: Electronics</v>
      </c>
      <c r="S496" t="s">
        <v>20</v>
      </c>
      <c r="T496" t="s">
        <v>16</v>
      </c>
      <c r="U496" s="1">
        <v>258</v>
      </c>
      <c r="V496" s="1" t="str">
        <f t="shared" si="107"/>
        <v>Shopping: $258.00</v>
      </c>
      <c r="W496" s="1">
        <f>IF(U496="","",ROUND(U496*'Lookup Values'!$A$2,2))</f>
        <v>22.9</v>
      </c>
      <c r="X496" s="9" t="str">
        <f t="shared" si="108"/>
        <v>Expense</v>
      </c>
      <c r="Y496" s="2" t="s">
        <v>507</v>
      </c>
      <c r="Z496" s="3">
        <f t="shared" si="109"/>
        <v>40336</v>
      </c>
      <c r="AA496" s="67" t="str">
        <f t="shared" si="110"/>
        <v>YES</v>
      </c>
      <c r="AB496" s="2" t="str">
        <f t="shared" si="111"/>
        <v>NO</v>
      </c>
      <c r="AC496" t="str">
        <f>IF(AND(AND(G496&gt;=2007,G496&lt;=2009),OR(S496&lt;&gt;"MTA",S496&lt;&gt;"Fandango"),OR(P496="Food",P496="Shopping",P496="Entertainment")),"Awesome Transaction",IF(AND(G496&lt;=2010,Q496&lt;&gt;"Alcohol"),"Late Transaction",IF(G496=2006,"Early Transaction","CRAP Transaction")))</f>
        <v>Late Transaction</v>
      </c>
    </row>
    <row r="497" spans="1:29" x14ac:dyDescent="0.25">
      <c r="A497" s="2">
        <v>496</v>
      </c>
      <c r="B497" s="3" t="str">
        <f>TEXT(C497,"yymmdd") &amp; "-" &amp; UPPER(LEFT(P497,2)) &amp; "-" &amp; UPPER(LEFT(S497,3))</f>
        <v>090124-ED-ANT</v>
      </c>
      <c r="C497" s="3">
        <v>39837</v>
      </c>
      <c r="D497" s="3">
        <f t="shared" si="99"/>
        <v>39850</v>
      </c>
      <c r="E497" s="3">
        <f t="shared" si="100"/>
        <v>39896</v>
      </c>
      <c r="F497" s="3">
        <f t="shared" si="101"/>
        <v>39844</v>
      </c>
      <c r="G497" s="61">
        <f t="shared" si="102"/>
        <v>2009</v>
      </c>
      <c r="H497" s="61">
        <f t="shared" si="103"/>
        <v>1</v>
      </c>
      <c r="I497" s="61" t="str">
        <f>VLOOKUP(H497,'Lookup Values'!$C$2:$D$13,2,FALSE)</f>
        <v>JAN</v>
      </c>
      <c r="J497" s="61">
        <f t="shared" si="104"/>
        <v>24</v>
      </c>
      <c r="K497" s="61">
        <f t="shared" si="105"/>
        <v>7</v>
      </c>
      <c r="L497" s="61" t="str">
        <f>VLOOKUP(K497,'Lookup Values'!$F$2:$G$8,2,FALSE)</f>
        <v>Saturday</v>
      </c>
      <c r="M497" s="3">
        <v>39844</v>
      </c>
      <c r="N497" s="63">
        <f t="shared" si="98"/>
        <v>7</v>
      </c>
      <c r="O497" s="8">
        <v>0.32591563516266964</v>
      </c>
      <c r="P497" t="s">
        <v>24</v>
      </c>
      <c r="Q497" t="s">
        <v>25</v>
      </c>
      <c r="R497" t="str">
        <f t="shared" si="106"/>
        <v>Education: Tango Lessons</v>
      </c>
      <c r="S497" t="s">
        <v>23</v>
      </c>
      <c r="T497" t="s">
        <v>16</v>
      </c>
      <c r="U497" s="1">
        <v>195</v>
      </c>
      <c r="V497" s="1" t="str">
        <f t="shared" si="107"/>
        <v>Education: $195.00</v>
      </c>
      <c r="W497" s="1">
        <f>IF(U497="","",ROUND(U497*'Lookup Values'!$A$2,2))</f>
        <v>17.309999999999999</v>
      </c>
      <c r="X497" s="9" t="str">
        <f t="shared" si="108"/>
        <v>Expense</v>
      </c>
      <c r="Y497" s="2" t="s">
        <v>456</v>
      </c>
      <c r="Z497" s="3">
        <f t="shared" si="109"/>
        <v>39837</v>
      </c>
      <c r="AA497" s="67" t="str">
        <f t="shared" si="110"/>
        <v>NO</v>
      </c>
      <c r="AB497" s="2" t="str">
        <f t="shared" si="111"/>
        <v>NO</v>
      </c>
      <c r="AC497" t="str">
        <f>IF(AND(AND(G497&gt;=2007,G497&lt;=2009),OR(S497&lt;&gt;"MTA",S497&lt;&gt;"Fandango"),OR(P497="Food",P497="Shopping",P497="Entertainment")),"Awesome Transaction",IF(AND(G497&lt;=2010,Q497&lt;&gt;"Alcohol"),"Late Transaction",IF(G497=2006,"Early Transaction","CRAP Transaction")))</f>
        <v>Late Transaction</v>
      </c>
    </row>
    <row r="498" spans="1:29" x14ac:dyDescent="0.25">
      <c r="A498" s="2">
        <v>497</v>
      </c>
      <c r="B498" s="3" t="str">
        <f>TEXT(C498,"yymmdd") &amp; "-" &amp; UPPER(LEFT(P498,2)) &amp; "-" &amp; UPPER(LEFT(S498,3))</f>
        <v>070420-ED-ANT</v>
      </c>
      <c r="C498" s="3">
        <v>39192</v>
      </c>
      <c r="D498" s="3">
        <f t="shared" si="99"/>
        <v>39206</v>
      </c>
      <c r="E498" s="3">
        <f t="shared" si="100"/>
        <v>39253</v>
      </c>
      <c r="F498" s="3">
        <f t="shared" si="101"/>
        <v>39202</v>
      </c>
      <c r="G498" s="61">
        <f t="shared" si="102"/>
        <v>2007</v>
      </c>
      <c r="H498" s="61">
        <f t="shared" si="103"/>
        <v>4</v>
      </c>
      <c r="I498" s="61" t="str">
        <f>VLOOKUP(H498,'Lookup Values'!$C$2:$D$13,2,FALSE)</f>
        <v>APR</v>
      </c>
      <c r="J498" s="61">
        <f t="shared" si="104"/>
        <v>20</v>
      </c>
      <c r="K498" s="61">
        <f t="shared" si="105"/>
        <v>6</v>
      </c>
      <c r="L498" s="61" t="str">
        <f>VLOOKUP(K498,'Lookup Values'!$F$2:$G$8,2,FALSE)</f>
        <v>Friday</v>
      </c>
      <c r="M498" s="3">
        <v>39199</v>
      </c>
      <c r="N498" s="63">
        <f t="shared" si="98"/>
        <v>7</v>
      </c>
      <c r="O498" s="8">
        <v>0.30091238068163251</v>
      </c>
      <c r="P498" t="s">
        <v>24</v>
      </c>
      <c r="Q498" t="s">
        <v>25</v>
      </c>
      <c r="R498" t="str">
        <f t="shared" si="106"/>
        <v>Education: Tango Lessons</v>
      </c>
      <c r="S498" t="s">
        <v>23</v>
      </c>
      <c r="T498" t="s">
        <v>26</v>
      </c>
      <c r="U498" s="1">
        <v>461</v>
      </c>
      <c r="V498" s="1" t="str">
        <f t="shared" si="107"/>
        <v>Education: $461.00</v>
      </c>
      <c r="W498" s="1">
        <f>IF(U498="","",ROUND(U498*'Lookup Values'!$A$2,2))</f>
        <v>40.909999999999997</v>
      </c>
      <c r="X498" s="9" t="str">
        <f t="shared" si="108"/>
        <v>Expense</v>
      </c>
      <c r="Y498" s="2" t="s">
        <v>508</v>
      </c>
      <c r="Z498" s="3">
        <f t="shared" si="109"/>
        <v>39192</v>
      </c>
      <c r="AA498" s="67" t="str">
        <f t="shared" si="110"/>
        <v>NO</v>
      </c>
      <c r="AB498" s="2" t="str">
        <f t="shared" si="111"/>
        <v>NO</v>
      </c>
      <c r="AC498" t="str">
        <f>IF(AND(AND(G498&gt;=2007,G498&lt;=2009),OR(S498&lt;&gt;"MTA",S498&lt;&gt;"Fandango"),OR(P498="Food",P498="Shopping",P498="Entertainment")),"Awesome Transaction",IF(AND(G498&lt;=2010,Q498&lt;&gt;"Alcohol"),"Late Transaction",IF(G498=2006,"Early Transaction","CRAP Transaction")))</f>
        <v>Late Transaction</v>
      </c>
    </row>
    <row r="499" spans="1:29" x14ac:dyDescent="0.25">
      <c r="A499" s="2">
        <v>498</v>
      </c>
      <c r="B499" s="3" t="str">
        <f>TEXT(C499,"yymmdd") &amp; "-" &amp; UPPER(LEFT(P499,2)) &amp; "-" &amp; UPPER(LEFT(S499,3))</f>
        <v>070405-SH-AMA</v>
      </c>
      <c r="C499" s="3">
        <v>39177</v>
      </c>
      <c r="D499" s="3">
        <f t="shared" si="99"/>
        <v>39191</v>
      </c>
      <c r="E499" s="3">
        <f t="shared" si="100"/>
        <v>39238</v>
      </c>
      <c r="F499" s="3">
        <f t="shared" si="101"/>
        <v>39202</v>
      </c>
      <c r="G499" s="61">
        <f t="shared" si="102"/>
        <v>2007</v>
      </c>
      <c r="H499" s="61">
        <f t="shared" si="103"/>
        <v>4</v>
      </c>
      <c r="I499" s="61" t="str">
        <f>VLOOKUP(H499,'Lookup Values'!$C$2:$D$13,2,FALSE)</f>
        <v>APR</v>
      </c>
      <c r="J499" s="61">
        <f t="shared" si="104"/>
        <v>5</v>
      </c>
      <c r="K499" s="61">
        <f t="shared" si="105"/>
        <v>5</v>
      </c>
      <c r="L499" s="61" t="str">
        <f>VLOOKUP(K499,'Lookup Values'!$F$2:$G$8,2,FALSE)</f>
        <v>Thursday</v>
      </c>
      <c r="M499" s="3">
        <v>39183</v>
      </c>
      <c r="N499" s="63">
        <f t="shared" si="98"/>
        <v>6</v>
      </c>
      <c r="O499" s="8">
        <v>0.79537679222730617</v>
      </c>
      <c r="P499" t="s">
        <v>21</v>
      </c>
      <c r="Q499" t="s">
        <v>22</v>
      </c>
      <c r="R499" t="str">
        <f t="shared" si="106"/>
        <v>Shopping: Electronics</v>
      </c>
      <c r="S499" t="s">
        <v>20</v>
      </c>
      <c r="T499" t="s">
        <v>29</v>
      </c>
      <c r="U499" s="1">
        <v>497</v>
      </c>
      <c r="V499" s="1" t="str">
        <f t="shared" si="107"/>
        <v>Shopping: $497.00</v>
      </c>
      <c r="W499" s="1">
        <f>IF(U499="","",ROUND(U499*'Lookup Values'!$A$2,2))</f>
        <v>44.11</v>
      </c>
      <c r="X499" s="9" t="str">
        <f t="shared" si="108"/>
        <v>Expense</v>
      </c>
      <c r="Y499" s="2" t="s">
        <v>509</v>
      </c>
      <c r="Z499" s="3">
        <f t="shared" si="109"/>
        <v>39177</v>
      </c>
      <c r="AA499" s="67" t="str">
        <f t="shared" si="110"/>
        <v>YES</v>
      </c>
      <c r="AB499" s="2" t="str">
        <f t="shared" si="111"/>
        <v>YES</v>
      </c>
      <c r="AC499" t="str">
        <f>IF(AND(AND(G499&gt;=2007,G499&lt;=2009),OR(S499&lt;&gt;"MTA",S499&lt;&gt;"Fandango"),OR(P499="Food",P499="Shopping",P499="Entertainment")),"Awesome Transaction",IF(AND(G499&lt;=2010,Q499&lt;&gt;"Alcohol"),"Late Transaction",IF(G499=2006,"Early Transaction","CRAP Transaction")))</f>
        <v>Awesome Transaction</v>
      </c>
    </row>
    <row r="500" spans="1:29" x14ac:dyDescent="0.25">
      <c r="A500" s="2">
        <v>499</v>
      </c>
      <c r="B500" s="3" t="str">
        <f>TEXT(C500,"yymmdd") &amp; "-" &amp; UPPER(LEFT(P500,2)) &amp; "-" &amp; UPPER(LEFT(S500,3))</f>
        <v>110611-SH-EXP</v>
      </c>
      <c r="C500" s="3">
        <v>40705</v>
      </c>
      <c r="D500" s="3">
        <f t="shared" si="99"/>
        <v>40718</v>
      </c>
      <c r="E500" s="3">
        <f t="shared" si="100"/>
        <v>40766</v>
      </c>
      <c r="F500" s="3">
        <f t="shared" si="101"/>
        <v>40724</v>
      </c>
      <c r="G500" s="61">
        <f t="shared" si="102"/>
        <v>2011</v>
      </c>
      <c r="H500" s="61">
        <f t="shared" si="103"/>
        <v>6</v>
      </c>
      <c r="I500" s="61" t="str">
        <f>VLOOKUP(H500,'Lookup Values'!$C$2:$D$13,2,FALSE)</f>
        <v>JUN</v>
      </c>
      <c r="J500" s="61">
        <f t="shared" si="104"/>
        <v>11</v>
      </c>
      <c r="K500" s="61">
        <f t="shared" si="105"/>
        <v>7</v>
      </c>
      <c r="L500" s="61" t="str">
        <f>VLOOKUP(K500,'Lookup Values'!$F$2:$G$8,2,FALSE)</f>
        <v>Saturday</v>
      </c>
      <c r="M500" s="3">
        <v>40708</v>
      </c>
      <c r="N500" s="63">
        <f t="shared" si="98"/>
        <v>3</v>
      </c>
      <c r="O500" s="8">
        <v>0.68765256415350406</v>
      </c>
      <c r="P500" t="s">
        <v>21</v>
      </c>
      <c r="Q500" t="s">
        <v>41</v>
      </c>
      <c r="R500" t="str">
        <f t="shared" si="106"/>
        <v>Shopping: Clothing</v>
      </c>
      <c r="S500" t="s">
        <v>40</v>
      </c>
      <c r="T500" t="s">
        <v>26</v>
      </c>
      <c r="U500" s="1">
        <v>163</v>
      </c>
      <c r="V500" s="1" t="str">
        <f t="shared" si="107"/>
        <v>Shopping: $163.00</v>
      </c>
      <c r="W500" s="1">
        <f>IF(U500="","",ROUND(U500*'Lookup Values'!$A$2,2))</f>
        <v>14.47</v>
      </c>
      <c r="X500" s="9" t="str">
        <f t="shared" si="108"/>
        <v>Expense</v>
      </c>
      <c r="Y500" s="2" t="s">
        <v>510</v>
      </c>
      <c r="Z500" s="3">
        <f t="shared" si="109"/>
        <v>40705</v>
      </c>
      <c r="AA500" s="67" t="str">
        <f t="shared" si="110"/>
        <v>NO</v>
      </c>
      <c r="AB500" s="2" t="str">
        <f t="shared" si="111"/>
        <v>NO</v>
      </c>
      <c r="AC500" t="str">
        <f>IF(AND(AND(G500&gt;=2007,G500&lt;=2009),OR(S500&lt;&gt;"MTA",S500&lt;&gt;"Fandango"),OR(P500="Food",P500="Shopping",P500="Entertainment")),"Awesome Transaction",IF(AND(G500&lt;=2010,Q500&lt;&gt;"Alcohol"),"Late Transaction",IF(G500=2006,"Early Transaction","CRAP Transaction")))</f>
        <v>CRAP Transaction</v>
      </c>
    </row>
    <row r="501" spans="1:29" x14ac:dyDescent="0.25">
      <c r="A501" s="2">
        <v>500</v>
      </c>
      <c r="B501" s="3" t="str">
        <f>TEXT(C501,"yymmdd") &amp; "-" &amp; UPPER(LEFT(P501,2)) &amp; "-" &amp; UPPER(LEFT(S501,3))</f>
        <v>120719-EN-FAN</v>
      </c>
      <c r="C501" s="3">
        <v>41109</v>
      </c>
      <c r="D501" s="3">
        <f t="shared" si="99"/>
        <v>41123</v>
      </c>
      <c r="E501" s="3">
        <f t="shared" si="100"/>
        <v>41171</v>
      </c>
      <c r="F501" s="3">
        <f t="shared" si="101"/>
        <v>41121</v>
      </c>
      <c r="G501" s="61">
        <f t="shared" si="102"/>
        <v>2012</v>
      </c>
      <c r="H501" s="61">
        <f t="shared" si="103"/>
        <v>7</v>
      </c>
      <c r="I501" s="61" t="str">
        <f>VLOOKUP(H501,'Lookup Values'!$C$2:$D$13,2,FALSE)</f>
        <v>JUL</v>
      </c>
      <c r="J501" s="61">
        <f t="shared" si="104"/>
        <v>19</v>
      </c>
      <c r="K501" s="61">
        <f t="shared" si="105"/>
        <v>5</v>
      </c>
      <c r="L501" s="61" t="str">
        <f>VLOOKUP(K501,'Lookup Values'!$F$2:$G$8,2,FALSE)</f>
        <v>Thursday</v>
      </c>
      <c r="M501" s="3">
        <v>41114</v>
      </c>
      <c r="N501" s="63">
        <f t="shared" si="98"/>
        <v>5</v>
      </c>
      <c r="O501" s="8">
        <v>0.38735749384868801</v>
      </c>
      <c r="P501" t="s">
        <v>14</v>
      </c>
      <c r="Q501" t="s">
        <v>28</v>
      </c>
      <c r="R501" t="str">
        <f t="shared" si="106"/>
        <v>Entertainment: Movies</v>
      </c>
      <c r="S501" t="s">
        <v>27</v>
      </c>
      <c r="T501" t="s">
        <v>29</v>
      </c>
      <c r="U501" s="1">
        <v>125</v>
      </c>
      <c r="V501" s="1" t="str">
        <f t="shared" si="107"/>
        <v>Entertainment: $125.00</v>
      </c>
      <c r="W501" s="1">
        <f>IF(U501="","",ROUND(U501*'Lookup Values'!$A$2,2))</f>
        <v>11.09</v>
      </c>
      <c r="X501" s="9" t="str">
        <f t="shared" si="108"/>
        <v>Expense</v>
      </c>
      <c r="Y501" s="2" t="s">
        <v>324</v>
      </c>
      <c r="Z501" s="3">
        <f t="shared" si="109"/>
        <v>41109</v>
      </c>
      <c r="AA501" s="67" t="str">
        <f t="shared" si="110"/>
        <v>NO</v>
      </c>
      <c r="AB501" s="2" t="str">
        <f t="shared" si="111"/>
        <v>NO</v>
      </c>
      <c r="AC501" t="str">
        <f>IF(AND(AND(G501&gt;=2007,G501&lt;=2009),OR(S501&lt;&gt;"MTA",S501&lt;&gt;"Fandango"),OR(P501="Food",P501="Shopping",P501="Entertainment")),"Awesome Transaction",IF(AND(G501&lt;=2010,Q501&lt;&gt;"Alcohol"),"Late Transaction",IF(G501=2006,"Early Transaction","CRAP Transaction")))</f>
        <v>CRAP Transaction</v>
      </c>
    </row>
    <row r="502" spans="1:29" x14ac:dyDescent="0.25">
      <c r="A502" s="2">
        <v>501</v>
      </c>
      <c r="B502" s="3" t="str">
        <f>TEXT(C502,"yymmdd") &amp; "-" &amp; UPPER(LEFT(P502,2)) &amp; "-" &amp; UPPER(LEFT(S502,3))</f>
        <v>110127-FO-CIT</v>
      </c>
      <c r="C502" s="3">
        <v>40570</v>
      </c>
      <c r="D502" s="3">
        <f t="shared" si="99"/>
        <v>40584</v>
      </c>
      <c r="E502" s="3">
        <f t="shared" si="100"/>
        <v>40629</v>
      </c>
      <c r="F502" s="3">
        <f t="shared" si="101"/>
        <v>40574</v>
      </c>
      <c r="G502" s="61">
        <f t="shared" si="102"/>
        <v>2011</v>
      </c>
      <c r="H502" s="61">
        <f t="shared" si="103"/>
        <v>1</v>
      </c>
      <c r="I502" s="61" t="str">
        <f>VLOOKUP(H502,'Lookup Values'!$C$2:$D$13,2,FALSE)</f>
        <v>JAN</v>
      </c>
      <c r="J502" s="61">
        <f t="shared" si="104"/>
        <v>27</v>
      </c>
      <c r="K502" s="61">
        <f t="shared" si="105"/>
        <v>5</v>
      </c>
      <c r="L502" s="61" t="str">
        <f>VLOOKUP(K502,'Lookup Values'!$F$2:$G$8,2,FALSE)</f>
        <v>Thursday</v>
      </c>
      <c r="M502" s="3">
        <v>40575</v>
      </c>
      <c r="N502" s="63">
        <f t="shared" si="98"/>
        <v>5</v>
      </c>
      <c r="O502" s="8">
        <v>0.8932729054029408</v>
      </c>
      <c r="P502" t="s">
        <v>18</v>
      </c>
      <c r="Q502" t="s">
        <v>43</v>
      </c>
      <c r="R502" t="str">
        <f t="shared" si="106"/>
        <v>Food: Coffee</v>
      </c>
      <c r="S502" t="s">
        <v>42</v>
      </c>
      <c r="T502" t="s">
        <v>26</v>
      </c>
      <c r="U502" s="1">
        <v>153</v>
      </c>
      <c r="V502" s="1" t="str">
        <f t="shared" si="107"/>
        <v>Food: $153.00</v>
      </c>
      <c r="W502" s="1">
        <f>IF(U502="","",ROUND(U502*'Lookup Values'!$A$2,2))</f>
        <v>13.58</v>
      </c>
      <c r="X502" s="9" t="str">
        <f t="shared" si="108"/>
        <v>Expense</v>
      </c>
      <c r="Y502" s="2" t="s">
        <v>511</v>
      </c>
      <c r="Z502" s="3">
        <f t="shared" si="109"/>
        <v>40570</v>
      </c>
      <c r="AA502" s="67" t="str">
        <f t="shared" si="110"/>
        <v>NO</v>
      </c>
      <c r="AB502" s="2" t="str">
        <f t="shared" si="111"/>
        <v>NO</v>
      </c>
      <c r="AC502" t="str">
        <f>IF(AND(AND(G502&gt;=2007,G502&lt;=2009),OR(S502&lt;&gt;"MTA",S502&lt;&gt;"Fandango"),OR(P502="Food",P502="Shopping",P502="Entertainment")),"Awesome Transaction",IF(AND(G502&lt;=2010,Q502&lt;&gt;"Alcohol"),"Late Transaction",IF(G502=2006,"Early Transaction","CRAP Transaction")))</f>
        <v>CRAP Transaction</v>
      </c>
    </row>
    <row r="503" spans="1:29" x14ac:dyDescent="0.25">
      <c r="A503" s="2">
        <v>502</v>
      </c>
      <c r="B503" s="3" t="str">
        <f>TEXT(C503,"yymmdd") &amp; "-" &amp; UPPER(LEFT(P503,2)) &amp; "-" &amp; UPPER(LEFT(S503,3))</f>
        <v>110626-FO-TRA</v>
      </c>
      <c r="C503" s="3">
        <v>40720</v>
      </c>
      <c r="D503" s="3">
        <f t="shared" si="99"/>
        <v>40732</v>
      </c>
      <c r="E503" s="3">
        <f t="shared" si="100"/>
        <v>40781</v>
      </c>
      <c r="F503" s="3">
        <f t="shared" si="101"/>
        <v>40724</v>
      </c>
      <c r="G503" s="61">
        <f t="shared" si="102"/>
        <v>2011</v>
      </c>
      <c r="H503" s="61">
        <f t="shared" si="103"/>
        <v>6</v>
      </c>
      <c r="I503" s="61" t="str">
        <f>VLOOKUP(H503,'Lookup Values'!$C$2:$D$13,2,FALSE)</f>
        <v>JUN</v>
      </c>
      <c r="J503" s="61">
        <f t="shared" si="104"/>
        <v>26</v>
      </c>
      <c r="K503" s="61">
        <f t="shared" si="105"/>
        <v>1</v>
      </c>
      <c r="L503" s="61" t="str">
        <f>VLOOKUP(K503,'Lookup Values'!$F$2:$G$8,2,FALSE)</f>
        <v>Sunday</v>
      </c>
      <c r="M503" s="3">
        <v>40723</v>
      </c>
      <c r="N503" s="63">
        <f t="shared" si="98"/>
        <v>3</v>
      </c>
      <c r="O503" s="8">
        <v>0.9035506681853237</v>
      </c>
      <c r="P503" t="s">
        <v>18</v>
      </c>
      <c r="Q503" t="s">
        <v>31</v>
      </c>
      <c r="R503" t="str">
        <f t="shared" si="106"/>
        <v>Food: Groceries</v>
      </c>
      <c r="S503" t="s">
        <v>30</v>
      </c>
      <c r="T503" t="s">
        <v>29</v>
      </c>
      <c r="U503" s="1">
        <v>129</v>
      </c>
      <c r="V503" s="1" t="str">
        <f t="shared" si="107"/>
        <v>Food: $129.00</v>
      </c>
      <c r="W503" s="1">
        <f>IF(U503="","",ROUND(U503*'Lookup Values'!$A$2,2))</f>
        <v>11.45</v>
      </c>
      <c r="X503" s="9" t="str">
        <f t="shared" si="108"/>
        <v>Expense</v>
      </c>
      <c r="Y503" s="2" t="s">
        <v>242</v>
      </c>
      <c r="Z503" s="3">
        <f t="shared" si="109"/>
        <v>40720</v>
      </c>
      <c r="AA503" s="67" t="str">
        <f t="shared" si="110"/>
        <v>NO</v>
      </c>
      <c r="AB503" s="2" t="str">
        <f t="shared" si="111"/>
        <v>NO</v>
      </c>
      <c r="AC503" t="str">
        <f>IF(AND(AND(G503&gt;=2007,G503&lt;=2009),OR(S503&lt;&gt;"MTA",S503&lt;&gt;"Fandango"),OR(P503="Food",P503="Shopping",P503="Entertainment")),"Awesome Transaction",IF(AND(G503&lt;=2010,Q503&lt;&gt;"Alcohol"),"Late Transaction",IF(G503=2006,"Early Transaction","CRAP Transaction")))</f>
        <v>CRAP Transaction</v>
      </c>
    </row>
    <row r="504" spans="1:29" x14ac:dyDescent="0.25">
      <c r="A504" s="2">
        <v>503</v>
      </c>
      <c r="B504" s="3" t="str">
        <f>TEXT(C504,"yymmdd") &amp; "-" &amp; UPPER(LEFT(P504,2)) &amp; "-" &amp; UPPER(LEFT(S504,3))</f>
        <v>100506-EN-FAN</v>
      </c>
      <c r="C504" s="3">
        <v>40304</v>
      </c>
      <c r="D504" s="3">
        <f t="shared" si="99"/>
        <v>40318</v>
      </c>
      <c r="E504" s="3">
        <f t="shared" si="100"/>
        <v>40365</v>
      </c>
      <c r="F504" s="3">
        <f t="shared" si="101"/>
        <v>40329</v>
      </c>
      <c r="G504" s="61">
        <f t="shared" si="102"/>
        <v>2010</v>
      </c>
      <c r="H504" s="61">
        <f t="shared" si="103"/>
        <v>5</v>
      </c>
      <c r="I504" s="61" t="str">
        <f>VLOOKUP(H504,'Lookup Values'!$C$2:$D$13,2,FALSE)</f>
        <v>MAY</v>
      </c>
      <c r="J504" s="61">
        <f t="shared" si="104"/>
        <v>6</v>
      </c>
      <c r="K504" s="61">
        <f t="shared" si="105"/>
        <v>5</v>
      </c>
      <c r="L504" s="61" t="str">
        <f>VLOOKUP(K504,'Lookup Values'!$F$2:$G$8,2,FALSE)</f>
        <v>Thursday</v>
      </c>
      <c r="M504" s="3">
        <v>40305</v>
      </c>
      <c r="N504" s="63">
        <f t="shared" si="98"/>
        <v>1</v>
      </c>
      <c r="O504" s="8">
        <v>0.78615607459933334</v>
      </c>
      <c r="P504" t="s">
        <v>14</v>
      </c>
      <c r="Q504" t="s">
        <v>28</v>
      </c>
      <c r="R504" t="str">
        <f t="shared" si="106"/>
        <v>Entertainment: Movies</v>
      </c>
      <c r="S504" t="s">
        <v>27</v>
      </c>
      <c r="T504" t="s">
        <v>26</v>
      </c>
      <c r="U504" s="1">
        <v>466</v>
      </c>
      <c r="V504" s="1" t="str">
        <f t="shared" si="107"/>
        <v>Entertainment: $466.00</v>
      </c>
      <c r="W504" s="1">
        <f>IF(U504="","",ROUND(U504*'Lookup Values'!$A$2,2))</f>
        <v>41.36</v>
      </c>
      <c r="X504" s="9" t="str">
        <f t="shared" si="108"/>
        <v>Expense</v>
      </c>
      <c r="Y504" s="2" t="s">
        <v>512</v>
      </c>
      <c r="Z504" s="3">
        <f t="shared" si="109"/>
        <v>40304</v>
      </c>
      <c r="AA504" s="67" t="str">
        <f t="shared" si="110"/>
        <v>NO</v>
      </c>
      <c r="AB504" s="2" t="str">
        <f t="shared" si="111"/>
        <v>NO</v>
      </c>
      <c r="AC504" t="str">
        <f>IF(AND(AND(G504&gt;=2007,G504&lt;=2009),OR(S504&lt;&gt;"MTA",S504&lt;&gt;"Fandango"),OR(P504="Food",P504="Shopping",P504="Entertainment")),"Awesome Transaction",IF(AND(G504&lt;=2010,Q504&lt;&gt;"Alcohol"),"Late Transaction",IF(G504=2006,"Early Transaction","CRAP Transaction")))</f>
        <v>Late Transaction</v>
      </c>
    </row>
    <row r="505" spans="1:29" x14ac:dyDescent="0.25">
      <c r="A505" s="2">
        <v>504</v>
      </c>
      <c r="B505" s="3" t="str">
        <f>TEXT(C505,"yymmdd") &amp; "-" &amp; UPPER(LEFT(P505,2)) &amp; "-" &amp; UPPER(LEFT(S505,3))</f>
        <v>110328-HE-FRE</v>
      </c>
      <c r="C505" s="3">
        <v>40630</v>
      </c>
      <c r="D505" s="3">
        <f t="shared" si="99"/>
        <v>40644</v>
      </c>
      <c r="E505" s="3">
        <f t="shared" si="100"/>
        <v>40691</v>
      </c>
      <c r="F505" s="3">
        <f t="shared" si="101"/>
        <v>40633</v>
      </c>
      <c r="G505" s="61">
        <f t="shared" si="102"/>
        <v>2011</v>
      </c>
      <c r="H505" s="61">
        <f t="shared" si="103"/>
        <v>3</v>
      </c>
      <c r="I505" s="61" t="str">
        <f>VLOOKUP(H505,'Lookup Values'!$C$2:$D$13,2,FALSE)</f>
        <v>MAR</v>
      </c>
      <c r="J505" s="61">
        <f t="shared" si="104"/>
        <v>28</v>
      </c>
      <c r="K505" s="61">
        <f t="shared" si="105"/>
        <v>2</v>
      </c>
      <c r="L505" s="61" t="str">
        <f>VLOOKUP(K505,'Lookup Values'!$F$2:$G$8,2,FALSE)</f>
        <v>Monday</v>
      </c>
      <c r="M505" s="3">
        <v>40634</v>
      </c>
      <c r="N505" s="63">
        <f t="shared" si="98"/>
        <v>4</v>
      </c>
      <c r="O505" s="8">
        <v>0.8046280384332507</v>
      </c>
      <c r="P505" t="s">
        <v>45</v>
      </c>
      <c r="Q505" t="s">
        <v>46</v>
      </c>
      <c r="R505" t="str">
        <f t="shared" si="106"/>
        <v>Health: Insurance Premium</v>
      </c>
      <c r="S505" t="s">
        <v>44</v>
      </c>
      <c r="T505" t="s">
        <v>16</v>
      </c>
      <c r="U505" s="1">
        <v>120</v>
      </c>
      <c r="V505" s="1" t="str">
        <f t="shared" si="107"/>
        <v>Health: $120.00</v>
      </c>
      <c r="W505" s="1">
        <f>IF(U505="","",ROUND(U505*'Lookup Values'!$A$2,2))</f>
        <v>10.65</v>
      </c>
      <c r="X505" s="9" t="str">
        <f t="shared" si="108"/>
        <v>Expense</v>
      </c>
      <c r="Y505" s="2" t="s">
        <v>513</v>
      </c>
      <c r="Z505" s="3">
        <f t="shared" si="109"/>
        <v>40630</v>
      </c>
      <c r="AA505" s="67" t="str">
        <f t="shared" si="110"/>
        <v>NO</v>
      </c>
      <c r="AB505" s="2" t="str">
        <f t="shared" si="111"/>
        <v>NO</v>
      </c>
      <c r="AC505" t="str">
        <f>IF(AND(AND(G505&gt;=2007,G505&lt;=2009),OR(S505&lt;&gt;"MTA",S505&lt;&gt;"Fandango"),OR(P505="Food",P505="Shopping",P505="Entertainment")),"Awesome Transaction",IF(AND(G505&lt;=2010,Q505&lt;&gt;"Alcohol"),"Late Transaction",IF(G505=2006,"Early Transaction","CRAP Transaction")))</f>
        <v>CRAP Transaction</v>
      </c>
    </row>
    <row r="506" spans="1:29" x14ac:dyDescent="0.25">
      <c r="A506" s="2">
        <v>505</v>
      </c>
      <c r="B506" s="3" t="str">
        <f>TEXT(C506,"yymmdd") &amp; "-" &amp; UPPER(LEFT(P506,2)) &amp; "-" &amp; UPPER(LEFT(S506,3))</f>
        <v>080905-EN-FAN</v>
      </c>
      <c r="C506" s="3">
        <v>39696</v>
      </c>
      <c r="D506" s="3">
        <f t="shared" si="99"/>
        <v>39710</v>
      </c>
      <c r="E506" s="3">
        <f t="shared" si="100"/>
        <v>39757</v>
      </c>
      <c r="F506" s="3">
        <f t="shared" si="101"/>
        <v>39721</v>
      </c>
      <c r="G506" s="61">
        <f t="shared" si="102"/>
        <v>2008</v>
      </c>
      <c r="H506" s="61">
        <f t="shared" si="103"/>
        <v>9</v>
      </c>
      <c r="I506" s="61" t="str">
        <f>VLOOKUP(H506,'Lookup Values'!$C$2:$D$13,2,FALSE)</f>
        <v>SEP</v>
      </c>
      <c r="J506" s="61">
        <f t="shared" si="104"/>
        <v>5</v>
      </c>
      <c r="K506" s="61">
        <f t="shared" si="105"/>
        <v>6</v>
      </c>
      <c r="L506" s="61" t="str">
        <f>VLOOKUP(K506,'Lookup Values'!$F$2:$G$8,2,FALSE)</f>
        <v>Friday</v>
      </c>
      <c r="M506" s="3">
        <v>39702</v>
      </c>
      <c r="N506" s="63">
        <f t="shared" si="98"/>
        <v>6</v>
      </c>
      <c r="O506" s="8">
        <v>0.88928561624839375</v>
      </c>
      <c r="P506" t="s">
        <v>14</v>
      </c>
      <c r="Q506" t="s">
        <v>28</v>
      </c>
      <c r="R506" t="str">
        <f t="shared" si="106"/>
        <v>Entertainment: Movies</v>
      </c>
      <c r="S506" t="s">
        <v>27</v>
      </c>
      <c r="T506" t="s">
        <v>16</v>
      </c>
      <c r="U506" s="1">
        <v>244</v>
      </c>
      <c r="V506" s="1" t="str">
        <f t="shared" si="107"/>
        <v>Entertainment: $244.00</v>
      </c>
      <c r="W506" s="1">
        <f>IF(U506="","",ROUND(U506*'Lookup Values'!$A$2,2))</f>
        <v>21.66</v>
      </c>
      <c r="X506" s="9" t="str">
        <f t="shared" si="108"/>
        <v>Expense</v>
      </c>
      <c r="Y506" s="2" t="s">
        <v>514</v>
      </c>
      <c r="Z506" s="3">
        <f t="shared" si="109"/>
        <v>39696</v>
      </c>
      <c r="AA506" s="67" t="str">
        <f t="shared" si="110"/>
        <v>NO</v>
      </c>
      <c r="AB506" s="2" t="str">
        <f t="shared" si="111"/>
        <v>NO</v>
      </c>
      <c r="AC506" t="str">
        <f>IF(AND(AND(G506&gt;=2007,G506&lt;=2009),OR(S506&lt;&gt;"MTA",S506&lt;&gt;"Fandango"),OR(P506="Food",P506="Shopping",P506="Entertainment")),"Awesome Transaction",IF(AND(G506&lt;=2010,Q506&lt;&gt;"Alcohol"),"Late Transaction",IF(G506=2006,"Early Transaction","CRAP Transaction")))</f>
        <v>Awesome Transaction</v>
      </c>
    </row>
    <row r="507" spans="1:29" x14ac:dyDescent="0.25">
      <c r="A507" s="2">
        <v>506</v>
      </c>
      <c r="B507" s="3" t="str">
        <f>TEXT(C507,"yymmdd") &amp; "-" &amp; UPPER(LEFT(P507,2)) &amp; "-" &amp; UPPER(LEFT(S507,3))</f>
        <v>100218-IN-AUN</v>
      </c>
      <c r="C507" s="3">
        <v>40227</v>
      </c>
      <c r="D507" s="3">
        <f t="shared" si="99"/>
        <v>40241</v>
      </c>
      <c r="E507" s="3">
        <f t="shared" si="100"/>
        <v>40286</v>
      </c>
      <c r="F507" s="3">
        <f t="shared" si="101"/>
        <v>40237</v>
      </c>
      <c r="G507" s="61">
        <f t="shared" si="102"/>
        <v>2010</v>
      </c>
      <c r="H507" s="61">
        <f t="shared" si="103"/>
        <v>2</v>
      </c>
      <c r="I507" s="61" t="str">
        <f>VLOOKUP(H507,'Lookup Values'!$C$2:$D$13,2,FALSE)</f>
        <v>FEB</v>
      </c>
      <c r="J507" s="61">
        <f t="shared" si="104"/>
        <v>18</v>
      </c>
      <c r="K507" s="61">
        <f t="shared" si="105"/>
        <v>5</v>
      </c>
      <c r="L507" s="61" t="str">
        <f>VLOOKUP(K507,'Lookup Values'!$F$2:$G$8,2,FALSE)</f>
        <v>Thursday</v>
      </c>
      <c r="M507" s="3">
        <v>40235</v>
      </c>
      <c r="N507" s="63">
        <f t="shared" si="98"/>
        <v>8</v>
      </c>
      <c r="O507" s="8">
        <v>0.63908119186953505</v>
      </c>
      <c r="P507" t="s">
        <v>61</v>
      </c>
      <c r="Q507" t="s">
        <v>64</v>
      </c>
      <c r="R507" t="str">
        <f t="shared" si="106"/>
        <v>Income: Gift Received</v>
      </c>
      <c r="S507" t="s">
        <v>67</v>
      </c>
      <c r="T507" t="s">
        <v>29</v>
      </c>
      <c r="U507" s="1">
        <v>39</v>
      </c>
      <c r="V507" s="1" t="str">
        <f t="shared" si="107"/>
        <v>Income: $39.00</v>
      </c>
      <c r="W507" s="1">
        <f>IF(U507="","",ROUND(U507*'Lookup Values'!$A$2,2))</f>
        <v>3.46</v>
      </c>
      <c r="X507" s="9" t="str">
        <f t="shared" si="108"/>
        <v>Income</v>
      </c>
      <c r="Y507" s="2" t="s">
        <v>234</v>
      </c>
      <c r="Z507" s="3">
        <f t="shared" si="109"/>
        <v>40227</v>
      </c>
      <c r="AA507" s="67" t="str">
        <f t="shared" si="110"/>
        <v>NO</v>
      </c>
      <c r="AB507" s="2" t="str">
        <f t="shared" si="111"/>
        <v>NO</v>
      </c>
      <c r="AC507" t="str">
        <f>IF(AND(AND(G507&gt;=2007,G507&lt;=2009),OR(S507&lt;&gt;"MTA",S507&lt;&gt;"Fandango"),OR(P507="Food",P507="Shopping",P507="Entertainment")),"Awesome Transaction",IF(AND(G507&lt;=2010,Q507&lt;&gt;"Alcohol"),"Late Transaction",IF(G507=2006,"Early Transaction","CRAP Transaction")))</f>
        <v>Late Transaction</v>
      </c>
    </row>
    <row r="508" spans="1:29" x14ac:dyDescent="0.25">
      <c r="A508" s="2">
        <v>507</v>
      </c>
      <c r="B508" s="3" t="str">
        <f>TEXT(C508,"yymmdd") &amp; "-" &amp; UPPER(LEFT(P508,2)) &amp; "-" &amp; UPPER(LEFT(S508,3))</f>
        <v>100618-SH-EXP</v>
      </c>
      <c r="C508" s="3">
        <v>40347</v>
      </c>
      <c r="D508" s="3">
        <f t="shared" si="99"/>
        <v>40361</v>
      </c>
      <c r="E508" s="3">
        <f t="shared" si="100"/>
        <v>40408</v>
      </c>
      <c r="F508" s="3">
        <f t="shared" si="101"/>
        <v>40359</v>
      </c>
      <c r="G508" s="61">
        <f t="shared" si="102"/>
        <v>2010</v>
      </c>
      <c r="H508" s="61">
        <f t="shared" si="103"/>
        <v>6</v>
      </c>
      <c r="I508" s="61" t="str">
        <f>VLOOKUP(H508,'Lookup Values'!$C$2:$D$13,2,FALSE)</f>
        <v>JUN</v>
      </c>
      <c r="J508" s="61">
        <f t="shared" si="104"/>
        <v>18</v>
      </c>
      <c r="K508" s="61">
        <f t="shared" si="105"/>
        <v>6</v>
      </c>
      <c r="L508" s="61" t="str">
        <f>VLOOKUP(K508,'Lookup Values'!$F$2:$G$8,2,FALSE)</f>
        <v>Friday</v>
      </c>
      <c r="M508" s="3">
        <v>40350</v>
      </c>
      <c r="N508" s="63">
        <f t="shared" si="98"/>
        <v>3</v>
      </c>
      <c r="O508" s="8">
        <v>0.33979860262736783</v>
      </c>
      <c r="P508" t="s">
        <v>21</v>
      </c>
      <c r="Q508" t="s">
        <v>41</v>
      </c>
      <c r="R508" t="str">
        <f t="shared" si="106"/>
        <v>Shopping: Clothing</v>
      </c>
      <c r="S508" t="s">
        <v>40</v>
      </c>
      <c r="T508" t="s">
        <v>29</v>
      </c>
      <c r="U508" s="1">
        <v>193</v>
      </c>
      <c r="V508" s="1" t="str">
        <f t="shared" si="107"/>
        <v>Shopping: $193.00</v>
      </c>
      <c r="W508" s="1">
        <f>IF(U508="","",ROUND(U508*'Lookup Values'!$A$2,2))</f>
        <v>17.13</v>
      </c>
      <c r="X508" s="9" t="str">
        <f t="shared" si="108"/>
        <v>Expense</v>
      </c>
      <c r="Y508" s="2" t="s">
        <v>515</v>
      </c>
      <c r="Z508" s="3">
        <f t="shared" si="109"/>
        <v>40347</v>
      </c>
      <c r="AA508" s="67" t="str">
        <f t="shared" si="110"/>
        <v>NO</v>
      </c>
      <c r="AB508" s="2" t="str">
        <f t="shared" si="111"/>
        <v>NO</v>
      </c>
      <c r="AC508" t="str">
        <f>IF(AND(AND(G508&gt;=2007,G508&lt;=2009),OR(S508&lt;&gt;"MTA",S508&lt;&gt;"Fandango"),OR(P508="Food",P508="Shopping",P508="Entertainment")),"Awesome Transaction",IF(AND(G508&lt;=2010,Q508&lt;&gt;"Alcohol"),"Late Transaction",IF(G508=2006,"Early Transaction","CRAP Transaction")))</f>
        <v>Late Transaction</v>
      </c>
    </row>
    <row r="509" spans="1:29" x14ac:dyDescent="0.25">
      <c r="A509" s="2">
        <v>508</v>
      </c>
      <c r="B509" s="3" t="str">
        <f>TEXT(C509,"yymmdd") &amp; "-" &amp; UPPER(LEFT(P509,2)) &amp; "-" &amp; UPPER(LEFT(S509,3))</f>
        <v>090504-ED-SKI</v>
      </c>
      <c r="C509" s="3">
        <v>39937</v>
      </c>
      <c r="D509" s="3">
        <f t="shared" si="99"/>
        <v>39951</v>
      </c>
      <c r="E509" s="3">
        <f t="shared" si="100"/>
        <v>39998</v>
      </c>
      <c r="F509" s="3">
        <f t="shared" si="101"/>
        <v>39964</v>
      </c>
      <c r="G509" s="61">
        <f t="shared" si="102"/>
        <v>2009</v>
      </c>
      <c r="H509" s="61">
        <f t="shared" si="103"/>
        <v>5</v>
      </c>
      <c r="I509" s="61" t="str">
        <f>VLOOKUP(H509,'Lookup Values'!$C$2:$D$13,2,FALSE)</f>
        <v>MAY</v>
      </c>
      <c r="J509" s="61">
        <f t="shared" si="104"/>
        <v>4</v>
      </c>
      <c r="K509" s="61">
        <f t="shared" si="105"/>
        <v>2</v>
      </c>
      <c r="L509" s="61" t="str">
        <f>VLOOKUP(K509,'Lookup Values'!$F$2:$G$8,2,FALSE)</f>
        <v>Monday</v>
      </c>
      <c r="M509" s="3">
        <v>39941</v>
      </c>
      <c r="N509" s="63">
        <f t="shared" si="98"/>
        <v>4</v>
      </c>
      <c r="O509" s="8">
        <v>0.98026334178851715</v>
      </c>
      <c r="P509" t="s">
        <v>24</v>
      </c>
      <c r="Q509" t="s">
        <v>36</v>
      </c>
      <c r="R509" t="str">
        <f t="shared" si="106"/>
        <v>Education: Professional Development</v>
      </c>
      <c r="S509" t="s">
        <v>35</v>
      </c>
      <c r="T509" t="s">
        <v>29</v>
      </c>
      <c r="U509" s="1">
        <v>258</v>
      </c>
      <c r="V509" s="1" t="str">
        <f t="shared" si="107"/>
        <v>Education: $258.00</v>
      </c>
      <c r="W509" s="1">
        <f>IF(U509="","",ROUND(U509*'Lookup Values'!$A$2,2))</f>
        <v>22.9</v>
      </c>
      <c r="X509" s="9" t="str">
        <f t="shared" si="108"/>
        <v>Expense</v>
      </c>
      <c r="Y509" s="2" t="s">
        <v>516</v>
      </c>
      <c r="Z509" s="3">
        <f t="shared" si="109"/>
        <v>39937</v>
      </c>
      <c r="AA509" s="67" t="str">
        <f t="shared" si="110"/>
        <v>YES</v>
      </c>
      <c r="AB509" s="2" t="str">
        <f t="shared" si="111"/>
        <v>NO</v>
      </c>
      <c r="AC509" t="str">
        <f>IF(AND(AND(G509&gt;=2007,G509&lt;=2009),OR(S509&lt;&gt;"MTA",S509&lt;&gt;"Fandango"),OR(P509="Food",P509="Shopping",P509="Entertainment")),"Awesome Transaction",IF(AND(G509&lt;=2010,Q509&lt;&gt;"Alcohol"),"Late Transaction",IF(G509=2006,"Early Transaction","CRAP Transaction")))</f>
        <v>Late Transaction</v>
      </c>
    </row>
    <row r="510" spans="1:29" x14ac:dyDescent="0.25">
      <c r="A510" s="2">
        <v>509</v>
      </c>
      <c r="B510" s="3" t="str">
        <f>TEXT(C510,"yymmdd") &amp; "-" &amp; UPPER(LEFT(P510,2)) &amp; "-" &amp; UPPER(LEFT(S510,3))</f>
        <v>120815-HE-FRE</v>
      </c>
      <c r="C510" s="3">
        <v>41136</v>
      </c>
      <c r="D510" s="3">
        <f t="shared" si="99"/>
        <v>41150</v>
      </c>
      <c r="E510" s="3">
        <f t="shared" si="100"/>
        <v>41197</v>
      </c>
      <c r="F510" s="3">
        <f t="shared" si="101"/>
        <v>41152</v>
      </c>
      <c r="G510" s="61">
        <f t="shared" si="102"/>
        <v>2012</v>
      </c>
      <c r="H510" s="61">
        <f t="shared" si="103"/>
        <v>8</v>
      </c>
      <c r="I510" s="61" t="str">
        <f>VLOOKUP(H510,'Lookup Values'!$C$2:$D$13,2,FALSE)</f>
        <v>AUG</v>
      </c>
      <c r="J510" s="61">
        <f t="shared" si="104"/>
        <v>15</v>
      </c>
      <c r="K510" s="61">
        <f t="shared" si="105"/>
        <v>4</v>
      </c>
      <c r="L510" s="61" t="str">
        <f>VLOOKUP(K510,'Lookup Values'!$F$2:$G$8,2,FALSE)</f>
        <v>Wednesday</v>
      </c>
      <c r="M510" s="3">
        <v>41145</v>
      </c>
      <c r="N510" s="63">
        <f t="shared" si="98"/>
        <v>9</v>
      </c>
      <c r="O510" s="8">
        <v>0.12259524803770172</v>
      </c>
      <c r="P510" t="s">
        <v>45</v>
      </c>
      <c r="Q510" t="s">
        <v>46</v>
      </c>
      <c r="R510" t="str">
        <f t="shared" si="106"/>
        <v>Health: Insurance Premium</v>
      </c>
      <c r="S510" t="s">
        <v>44</v>
      </c>
      <c r="T510" t="s">
        <v>16</v>
      </c>
      <c r="U510" s="1">
        <v>77</v>
      </c>
      <c r="V510" s="1" t="str">
        <f t="shared" si="107"/>
        <v>Health: $77.00</v>
      </c>
      <c r="W510" s="1">
        <f>IF(U510="","",ROUND(U510*'Lookup Values'!$A$2,2))</f>
        <v>6.83</v>
      </c>
      <c r="X510" s="9" t="str">
        <f t="shared" si="108"/>
        <v>Expense</v>
      </c>
      <c r="Y510" s="2" t="s">
        <v>517</v>
      </c>
      <c r="Z510" s="3">
        <f t="shared" si="109"/>
        <v>41136</v>
      </c>
      <c r="AA510" s="67" t="str">
        <f t="shared" si="110"/>
        <v>NO</v>
      </c>
      <c r="AB510" s="2" t="str">
        <f t="shared" si="111"/>
        <v>NO</v>
      </c>
      <c r="AC510" t="str">
        <f>IF(AND(AND(G510&gt;=2007,G510&lt;=2009),OR(S510&lt;&gt;"MTA",S510&lt;&gt;"Fandango"),OR(P510="Food",P510="Shopping",P510="Entertainment")),"Awesome Transaction",IF(AND(G510&lt;=2010,Q510&lt;&gt;"Alcohol"),"Late Transaction",IF(G510=2006,"Early Transaction","CRAP Transaction")))</f>
        <v>CRAP Transaction</v>
      </c>
    </row>
    <row r="511" spans="1:29" x14ac:dyDescent="0.25">
      <c r="A511" s="2">
        <v>510</v>
      </c>
      <c r="B511" s="3" t="str">
        <f>TEXT(C511,"yymmdd") &amp; "-" &amp; UPPER(LEFT(P511,2)) &amp; "-" &amp; UPPER(LEFT(S511,3))</f>
        <v>120130-TR-MTA</v>
      </c>
      <c r="C511" s="3">
        <v>40938</v>
      </c>
      <c r="D511" s="3">
        <f t="shared" si="99"/>
        <v>40952</v>
      </c>
      <c r="E511" s="3">
        <f t="shared" si="100"/>
        <v>40998</v>
      </c>
      <c r="F511" s="3">
        <f t="shared" si="101"/>
        <v>40939</v>
      </c>
      <c r="G511" s="61">
        <f t="shared" si="102"/>
        <v>2012</v>
      </c>
      <c r="H511" s="61">
        <f t="shared" si="103"/>
        <v>1</v>
      </c>
      <c r="I511" s="61" t="str">
        <f>VLOOKUP(H511,'Lookup Values'!$C$2:$D$13,2,FALSE)</f>
        <v>JAN</v>
      </c>
      <c r="J511" s="61">
        <f t="shared" si="104"/>
        <v>30</v>
      </c>
      <c r="K511" s="61">
        <f t="shared" si="105"/>
        <v>2</v>
      </c>
      <c r="L511" s="61" t="str">
        <f>VLOOKUP(K511,'Lookup Values'!$F$2:$G$8,2,FALSE)</f>
        <v>Monday</v>
      </c>
      <c r="M511" s="3">
        <v>40945</v>
      </c>
      <c r="N511" s="63">
        <f t="shared" si="98"/>
        <v>7</v>
      </c>
      <c r="O511" s="8">
        <v>0.72315933732866422</v>
      </c>
      <c r="P511" t="s">
        <v>33</v>
      </c>
      <c r="Q511" t="s">
        <v>34</v>
      </c>
      <c r="R511" t="str">
        <f t="shared" si="106"/>
        <v>Transportation: Subway</v>
      </c>
      <c r="S511" t="s">
        <v>32</v>
      </c>
      <c r="T511" t="s">
        <v>29</v>
      </c>
      <c r="U511" s="1">
        <v>79</v>
      </c>
      <c r="V511" s="1" t="str">
        <f t="shared" si="107"/>
        <v>Transportation: $79.00</v>
      </c>
      <c r="W511" s="1">
        <f>IF(U511="","",ROUND(U511*'Lookup Values'!$A$2,2))</f>
        <v>7.01</v>
      </c>
      <c r="X511" s="9" t="str">
        <f t="shared" si="108"/>
        <v>Expense</v>
      </c>
      <c r="Y511" s="2" t="s">
        <v>518</v>
      </c>
      <c r="Z511" s="3">
        <f t="shared" si="109"/>
        <v>40938</v>
      </c>
      <c r="AA511" s="67" t="str">
        <f t="shared" si="110"/>
        <v>YES</v>
      </c>
      <c r="AB511" s="2" t="str">
        <f t="shared" si="111"/>
        <v>NO</v>
      </c>
      <c r="AC511" t="str">
        <f>IF(AND(AND(G511&gt;=2007,G511&lt;=2009),OR(S511&lt;&gt;"MTA",S511&lt;&gt;"Fandango"),OR(P511="Food",P511="Shopping",P511="Entertainment")),"Awesome Transaction",IF(AND(G511&lt;=2010,Q511&lt;&gt;"Alcohol"),"Late Transaction",IF(G511=2006,"Early Transaction","CRAP Transaction")))</f>
        <v>CRAP Transaction</v>
      </c>
    </row>
    <row r="512" spans="1:29" x14ac:dyDescent="0.25">
      <c r="A512" s="2">
        <v>511</v>
      </c>
      <c r="B512" s="3" t="str">
        <f>TEXT(C512,"yymmdd") &amp; "-" &amp; UPPER(LEFT(P512,2)) &amp; "-" &amp; UPPER(LEFT(S512,3))</f>
        <v>100307-FO-CIT</v>
      </c>
      <c r="C512" s="3">
        <v>40244</v>
      </c>
      <c r="D512" s="3">
        <f t="shared" si="99"/>
        <v>40256</v>
      </c>
      <c r="E512" s="3">
        <f t="shared" si="100"/>
        <v>40305</v>
      </c>
      <c r="F512" s="3">
        <f t="shared" si="101"/>
        <v>40268</v>
      </c>
      <c r="G512" s="61">
        <f t="shared" si="102"/>
        <v>2010</v>
      </c>
      <c r="H512" s="61">
        <f t="shared" si="103"/>
        <v>3</v>
      </c>
      <c r="I512" s="61" t="str">
        <f>VLOOKUP(H512,'Lookup Values'!$C$2:$D$13,2,FALSE)</f>
        <v>MAR</v>
      </c>
      <c r="J512" s="61">
        <f t="shared" si="104"/>
        <v>7</v>
      </c>
      <c r="K512" s="61">
        <f t="shared" si="105"/>
        <v>1</v>
      </c>
      <c r="L512" s="61" t="str">
        <f>VLOOKUP(K512,'Lookup Values'!$F$2:$G$8,2,FALSE)</f>
        <v>Sunday</v>
      </c>
      <c r="M512" s="3">
        <v>40254</v>
      </c>
      <c r="N512" s="63">
        <f t="shared" si="98"/>
        <v>10</v>
      </c>
      <c r="O512" s="8">
        <v>9.544999957953304E-2</v>
      </c>
      <c r="P512" t="s">
        <v>18</v>
      </c>
      <c r="Q512" t="s">
        <v>43</v>
      </c>
      <c r="R512" t="str">
        <f t="shared" si="106"/>
        <v>Food: Coffee</v>
      </c>
      <c r="S512" t="s">
        <v>42</v>
      </c>
      <c r="T512" t="s">
        <v>29</v>
      </c>
      <c r="U512" s="1">
        <v>479</v>
      </c>
      <c r="V512" s="1" t="str">
        <f t="shared" si="107"/>
        <v>Food: $479.00</v>
      </c>
      <c r="W512" s="1">
        <f>IF(U512="","",ROUND(U512*'Lookup Values'!$A$2,2))</f>
        <v>42.51</v>
      </c>
      <c r="X512" s="9" t="str">
        <f t="shared" si="108"/>
        <v>Expense</v>
      </c>
      <c r="Y512" s="2" t="s">
        <v>519</v>
      </c>
      <c r="Z512" s="3">
        <f t="shared" si="109"/>
        <v>40244</v>
      </c>
      <c r="AA512" s="67" t="str">
        <f t="shared" si="110"/>
        <v>NO</v>
      </c>
      <c r="AB512" s="2" t="str">
        <f t="shared" si="111"/>
        <v>NO</v>
      </c>
      <c r="AC512" t="str">
        <f>IF(AND(AND(G512&gt;=2007,G512&lt;=2009),OR(S512&lt;&gt;"MTA",S512&lt;&gt;"Fandango"),OR(P512="Food",P512="Shopping",P512="Entertainment")),"Awesome Transaction",IF(AND(G512&lt;=2010,Q512&lt;&gt;"Alcohol"),"Late Transaction",IF(G512=2006,"Early Transaction","CRAP Transaction")))</f>
        <v>Late Transaction</v>
      </c>
    </row>
    <row r="513" spans="1:29" x14ac:dyDescent="0.25">
      <c r="A513" s="2">
        <v>512</v>
      </c>
      <c r="B513" s="3" t="str">
        <f>TEXT(C513,"yymmdd") &amp; "-" &amp; UPPER(LEFT(P513,2)) &amp; "-" &amp; UPPER(LEFT(S513,3))</f>
        <v>070305-ED-ANT</v>
      </c>
      <c r="C513" s="3">
        <v>39146</v>
      </c>
      <c r="D513" s="3">
        <f t="shared" si="99"/>
        <v>39160</v>
      </c>
      <c r="E513" s="3">
        <f t="shared" si="100"/>
        <v>39207</v>
      </c>
      <c r="F513" s="3">
        <f t="shared" si="101"/>
        <v>39172</v>
      </c>
      <c r="G513" s="61">
        <f t="shared" si="102"/>
        <v>2007</v>
      </c>
      <c r="H513" s="61">
        <f t="shared" si="103"/>
        <v>3</v>
      </c>
      <c r="I513" s="61" t="str">
        <f>VLOOKUP(H513,'Lookup Values'!$C$2:$D$13,2,FALSE)</f>
        <v>MAR</v>
      </c>
      <c r="J513" s="61">
        <f t="shared" si="104"/>
        <v>5</v>
      </c>
      <c r="K513" s="61">
        <f t="shared" si="105"/>
        <v>2</v>
      </c>
      <c r="L513" s="61" t="str">
        <f>VLOOKUP(K513,'Lookup Values'!$F$2:$G$8,2,FALSE)</f>
        <v>Monday</v>
      </c>
      <c r="M513" s="3">
        <v>39155</v>
      </c>
      <c r="N513" s="63">
        <f t="shared" si="98"/>
        <v>9</v>
      </c>
      <c r="O513" s="8">
        <v>0.18691368268523822</v>
      </c>
      <c r="P513" t="s">
        <v>24</v>
      </c>
      <c r="Q513" t="s">
        <v>25</v>
      </c>
      <c r="R513" t="str">
        <f t="shared" si="106"/>
        <v>Education: Tango Lessons</v>
      </c>
      <c r="S513" t="s">
        <v>23</v>
      </c>
      <c r="T513" t="s">
        <v>29</v>
      </c>
      <c r="U513" s="1">
        <v>325</v>
      </c>
      <c r="V513" s="1" t="str">
        <f t="shared" si="107"/>
        <v>Education: $325.00</v>
      </c>
      <c r="W513" s="1">
        <f>IF(U513="","",ROUND(U513*'Lookup Values'!$A$2,2))</f>
        <v>28.84</v>
      </c>
      <c r="X513" s="9" t="str">
        <f t="shared" si="108"/>
        <v>Expense</v>
      </c>
      <c r="Y513" s="2" t="s">
        <v>520</v>
      </c>
      <c r="Z513" s="3">
        <f t="shared" si="109"/>
        <v>39146</v>
      </c>
      <c r="AA513" s="67" t="str">
        <f t="shared" si="110"/>
        <v>NO</v>
      </c>
      <c r="AB513" s="2" t="str">
        <f t="shared" si="111"/>
        <v>NO</v>
      </c>
      <c r="AC513" t="str">
        <f>IF(AND(AND(G513&gt;=2007,G513&lt;=2009),OR(S513&lt;&gt;"MTA",S513&lt;&gt;"Fandango"),OR(P513="Food",P513="Shopping",P513="Entertainment")),"Awesome Transaction",IF(AND(G513&lt;=2010,Q513&lt;&gt;"Alcohol"),"Late Transaction",IF(G513=2006,"Early Transaction","CRAP Transaction")))</f>
        <v>Late Transaction</v>
      </c>
    </row>
    <row r="514" spans="1:29" x14ac:dyDescent="0.25">
      <c r="A514" s="2">
        <v>513</v>
      </c>
      <c r="B514" s="3" t="str">
        <f>TEXT(C514,"yymmdd") &amp; "-" &amp; UPPER(LEFT(P514,2)) &amp; "-" &amp; UPPER(LEFT(S514,3))</f>
        <v>100928-ED-ANT</v>
      </c>
      <c r="C514" s="3">
        <v>40449</v>
      </c>
      <c r="D514" s="3">
        <f t="shared" si="99"/>
        <v>40463</v>
      </c>
      <c r="E514" s="3">
        <f t="shared" si="100"/>
        <v>40510</v>
      </c>
      <c r="F514" s="3">
        <f t="shared" si="101"/>
        <v>40451</v>
      </c>
      <c r="G514" s="61">
        <f t="shared" si="102"/>
        <v>2010</v>
      </c>
      <c r="H514" s="61">
        <f t="shared" si="103"/>
        <v>9</v>
      </c>
      <c r="I514" s="61" t="str">
        <f>VLOOKUP(H514,'Lookup Values'!$C$2:$D$13,2,FALSE)</f>
        <v>SEP</v>
      </c>
      <c r="J514" s="61">
        <f t="shared" si="104"/>
        <v>28</v>
      </c>
      <c r="K514" s="61">
        <f t="shared" si="105"/>
        <v>3</v>
      </c>
      <c r="L514" s="61" t="str">
        <f>VLOOKUP(K514,'Lookup Values'!$F$2:$G$8,2,FALSE)</f>
        <v>Tuesday</v>
      </c>
      <c r="M514" s="3">
        <v>40457</v>
      </c>
      <c r="N514" s="63">
        <f t="shared" ref="N514:N577" si="112">M514-C514</f>
        <v>8</v>
      </c>
      <c r="O514" s="8">
        <v>0.97149647661733707</v>
      </c>
      <c r="P514" t="s">
        <v>24</v>
      </c>
      <c r="Q514" t="s">
        <v>25</v>
      </c>
      <c r="R514" t="str">
        <f t="shared" si="106"/>
        <v>Education: Tango Lessons</v>
      </c>
      <c r="S514" t="s">
        <v>23</v>
      </c>
      <c r="T514" t="s">
        <v>29</v>
      </c>
      <c r="U514" s="1">
        <v>278</v>
      </c>
      <c r="V514" s="1" t="str">
        <f t="shared" si="107"/>
        <v>Education: $278.00</v>
      </c>
      <c r="W514" s="1">
        <f>IF(U514="","",ROUND(U514*'Lookup Values'!$A$2,2))</f>
        <v>24.67</v>
      </c>
      <c r="X514" s="9" t="str">
        <f t="shared" si="108"/>
        <v>Expense</v>
      </c>
      <c r="Y514" s="2" t="s">
        <v>521</v>
      </c>
      <c r="Z514" s="3">
        <f t="shared" si="109"/>
        <v>40449</v>
      </c>
      <c r="AA514" s="67" t="str">
        <f t="shared" si="110"/>
        <v>NO</v>
      </c>
      <c r="AB514" s="2" t="str">
        <f t="shared" si="111"/>
        <v>NO</v>
      </c>
      <c r="AC514" t="str">
        <f>IF(AND(AND(G514&gt;=2007,G514&lt;=2009),OR(S514&lt;&gt;"MTA",S514&lt;&gt;"Fandango"),OR(P514="Food",P514="Shopping",P514="Entertainment")),"Awesome Transaction",IF(AND(G514&lt;=2010,Q514&lt;&gt;"Alcohol"),"Late Transaction",IF(G514=2006,"Early Transaction","CRAP Transaction")))</f>
        <v>Late Transaction</v>
      </c>
    </row>
    <row r="515" spans="1:29" x14ac:dyDescent="0.25">
      <c r="A515" s="2">
        <v>514</v>
      </c>
      <c r="B515" s="3" t="str">
        <f>TEXT(C515,"yymmdd") &amp; "-" &amp; UPPER(LEFT(P515,2)) &amp; "-" &amp; UPPER(LEFT(S515,3))</f>
        <v>081212-EN-MOE</v>
      </c>
      <c r="C515" s="3">
        <v>39794</v>
      </c>
      <c r="D515" s="3">
        <f t="shared" ref="D515:D578" si="113">WORKDAY(C515,10)</f>
        <v>39808</v>
      </c>
      <c r="E515" s="3">
        <f t="shared" ref="E515:E578" si="114">EDATE(C515,2)</f>
        <v>39856</v>
      </c>
      <c r="F515" s="3">
        <f t="shared" ref="F515:F578" si="115">EOMONTH(C515,0)</f>
        <v>39813</v>
      </c>
      <c r="G515" s="61">
        <f t="shared" ref="G515:G578" si="116">YEAR(C515)</f>
        <v>2008</v>
      </c>
      <c r="H515" s="61">
        <f t="shared" ref="H515:H578" si="117">MONTH(C515)</f>
        <v>12</v>
      </c>
      <c r="I515" s="61" t="str">
        <f>VLOOKUP(H515,'Lookup Values'!$C$2:$D$13,2,FALSE)</f>
        <v>DEC</v>
      </c>
      <c r="J515" s="61">
        <f t="shared" ref="J515:J578" si="118">DAY(C515)</f>
        <v>12</v>
      </c>
      <c r="K515" s="61">
        <f t="shared" ref="K515:K578" si="119">WEEKDAY(C515)</f>
        <v>6</v>
      </c>
      <c r="L515" s="61" t="str">
        <f>VLOOKUP(K515,'Lookup Values'!$F$2:$G$8,2,FALSE)</f>
        <v>Friday</v>
      </c>
      <c r="M515" s="3">
        <v>39798</v>
      </c>
      <c r="N515" s="63">
        <f t="shared" si="112"/>
        <v>4</v>
      </c>
      <c r="O515" s="8">
        <v>0.65727191285159725</v>
      </c>
      <c r="P515" t="s">
        <v>14</v>
      </c>
      <c r="Q515" t="s">
        <v>15</v>
      </c>
      <c r="R515" t="str">
        <f t="shared" ref="R515:R578" si="120">P515 &amp; ": " &amp; Q515</f>
        <v>Entertainment: Alcohol</v>
      </c>
      <c r="S515" t="s">
        <v>13</v>
      </c>
      <c r="T515" t="s">
        <v>26</v>
      </c>
      <c r="U515" s="1">
        <v>111</v>
      </c>
      <c r="V515" s="1" t="str">
        <f t="shared" ref="V515:V578" si="121">P515 &amp; ": " &amp; TEXT(U515,"$#,###.00")</f>
        <v>Entertainment: $111.00</v>
      </c>
      <c r="W515" s="1">
        <f>IF(U515="","",ROUND(U515*'Lookup Values'!$A$2,2))</f>
        <v>9.85</v>
      </c>
      <c r="X515" s="9" t="str">
        <f t="shared" ref="X515:X578" si="122">IF(P515="Income","Income","Expense")</f>
        <v>Expense</v>
      </c>
      <c r="Y515" s="2" t="s">
        <v>522</v>
      </c>
      <c r="Z515" s="3">
        <f t="shared" ref="Z515:Z578" si="123">VALUE(SUBSTITUTE(Y515,".","/"))</f>
        <v>39794</v>
      </c>
      <c r="AA515" s="67" t="str">
        <f t="shared" ref="AA515:AA578" si="124">IF(OR(P515="Transportation",Q515="Professional Development",Q515="Electronics"),"YES","NO")</f>
        <v>NO</v>
      </c>
      <c r="AB515" s="2" t="str">
        <f t="shared" ref="AB515:AB578" si="125">IF(AND(AA515="YES",U515&gt;=400),"YES","NO")</f>
        <v>NO</v>
      </c>
      <c r="AC515" t="str">
        <f>IF(AND(AND(G515&gt;=2007,G515&lt;=2009),OR(S515&lt;&gt;"MTA",S515&lt;&gt;"Fandango"),OR(P515="Food",P515="Shopping",P515="Entertainment")),"Awesome Transaction",IF(AND(G515&lt;=2010,Q515&lt;&gt;"Alcohol"),"Late Transaction",IF(G515=2006,"Early Transaction","CRAP Transaction")))</f>
        <v>Awesome Transaction</v>
      </c>
    </row>
    <row r="516" spans="1:29" x14ac:dyDescent="0.25">
      <c r="A516" s="2">
        <v>515</v>
      </c>
      <c r="B516" s="3" t="str">
        <f>TEXT(C516,"yymmdd") &amp; "-" &amp; UPPER(LEFT(P516,2)) &amp; "-" &amp; UPPER(LEFT(S516,3))</f>
        <v>090320-SH-EXP</v>
      </c>
      <c r="C516" s="3">
        <v>39892</v>
      </c>
      <c r="D516" s="3">
        <f t="shared" si="113"/>
        <v>39906</v>
      </c>
      <c r="E516" s="3">
        <f t="shared" si="114"/>
        <v>39953</v>
      </c>
      <c r="F516" s="3">
        <f t="shared" si="115"/>
        <v>39903</v>
      </c>
      <c r="G516" s="61">
        <f t="shared" si="116"/>
        <v>2009</v>
      </c>
      <c r="H516" s="61">
        <f t="shared" si="117"/>
        <v>3</v>
      </c>
      <c r="I516" s="61" t="str">
        <f>VLOOKUP(H516,'Lookup Values'!$C$2:$D$13,2,FALSE)</f>
        <v>MAR</v>
      </c>
      <c r="J516" s="61">
        <f t="shared" si="118"/>
        <v>20</v>
      </c>
      <c r="K516" s="61">
        <f t="shared" si="119"/>
        <v>6</v>
      </c>
      <c r="L516" s="61" t="str">
        <f>VLOOKUP(K516,'Lookup Values'!$F$2:$G$8,2,FALSE)</f>
        <v>Friday</v>
      </c>
      <c r="M516" s="3">
        <v>39895</v>
      </c>
      <c r="N516" s="63">
        <f t="shared" si="112"/>
        <v>3</v>
      </c>
      <c r="O516" s="8">
        <v>0.50980660295225677</v>
      </c>
      <c r="P516" t="s">
        <v>21</v>
      </c>
      <c r="Q516" t="s">
        <v>41</v>
      </c>
      <c r="R516" t="str">
        <f t="shared" si="120"/>
        <v>Shopping: Clothing</v>
      </c>
      <c r="S516" t="s">
        <v>40</v>
      </c>
      <c r="T516" t="s">
        <v>16</v>
      </c>
      <c r="U516" s="1">
        <v>209</v>
      </c>
      <c r="V516" s="1" t="str">
        <f t="shared" si="121"/>
        <v>Shopping: $209.00</v>
      </c>
      <c r="W516" s="1">
        <f>IF(U516="","",ROUND(U516*'Lookup Values'!$A$2,2))</f>
        <v>18.55</v>
      </c>
      <c r="X516" s="9" t="str">
        <f t="shared" si="122"/>
        <v>Expense</v>
      </c>
      <c r="Y516" s="2" t="s">
        <v>523</v>
      </c>
      <c r="Z516" s="3">
        <f t="shared" si="123"/>
        <v>39892</v>
      </c>
      <c r="AA516" s="67" t="str">
        <f t="shared" si="124"/>
        <v>NO</v>
      </c>
      <c r="AB516" s="2" t="str">
        <f t="shared" si="125"/>
        <v>NO</v>
      </c>
      <c r="AC516" t="str">
        <f>IF(AND(AND(G516&gt;=2007,G516&lt;=2009),OR(S516&lt;&gt;"MTA",S516&lt;&gt;"Fandango"),OR(P516="Food",P516="Shopping",P516="Entertainment")),"Awesome Transaction",IF(AND(G516&lt;=2010,Q516&lt;&gt;"Alcohol"),"Late Transaction",IF(G516=2006,"Early Transaction","CRAP Transaction")))</f>
        <v>Awesome Transaction</v>
      </c>
    </row>
    <row r="517" spans="1:29" x14ac:dyDescent="0.25">
      <c r="A517" s="2">
        <v>516</v>
      </c>
      <c r="B517" s="3" t="str">
        <f>TEXT(C517,"yymmdd") &amp; "-" &amp; UPPER(LEFT(P517,2)) &amp; "-" &amp; UPPER(LEFT(S517,3))</f>
        <v>100413-ED-SKI</v>
      </c>
      <c r="C517" s="3">
        <v>40281</v>
      </c>
      <c r="D517" s="3">
        <f t="shared" si="113"/>
        <v>40295</v>
      </c>
      <c r="E517" s="3">
        <f t="shared" si="114"/>
        <v>40342</v>
      </c>
      <c r="F517" s="3">
        <f t="shared" si="115"/>
        <v>40298</v>
      </c>
      <c r="G517" s="61">
        <f t="shared" si="116"/>
        <v>2010</v>
      </c>
      <c r="H517" s="61">
        <f t="shared" si="117"/>
        <v>4</v>
      </c>
      <c r="I517" s="61" t="str">
        <f>VLOOKUP(H517,'Lookup Values'!$C$2:$D$13,2,FALSE)</f>
        <v>APR</v>
      </c>
      <c r="J517" s="61">
        <f t="shared" si="118"/>
        <v>13</v>
      </c>
      <c r="K517" s="61">
        <f t="shared" si="119"/>
        <v>3</v>
      </c>
      <c r="L517" s="61" t="str">
        <f>VLOOKUP(K517,'Lookup Values'!$F$2:$G$8,2,FALSE)</f>
        <v>Tuesday</v>
      </c>
      <c r="M517" s="3">
        <v>40288</v>
      </c>
      <c r="N517" s="63">
        <f t="shared" si="112"/>
        <v>7</v>
      </c>
      <c r="O517" s="8">
        <v>0.54505597512928117</v>
      </c>
      <c r="P517" t="s">
        <v>24</v>
      </c>
      <c r="Q517" t="s">
        <v>36</v>
      </c>
      <c r="R517" t="str">
        <f t="shared" si="120"/>
        <v>Education: Professional Development</v>
      </c>
      <c r="S517" t="s">
        <v>35</v>
      </c>
      <c r="T517" t="s">
        <v>29</v>
      </c>
      <c r="U517" s="1">
        <v>224</v>
      </c>
      <c r="V517" s="1" t="str">
        <f t="shared" si="121"/>
        <v>Education: $224.00</v>
      </c>
      <c r="W517" s="1">
        <f>IF(U517="","",ROUND(U517*'Lookup Values'!$A$2,2))</f>
        <v>19.88</v>
      </c>
      <c r="X517" s="9" t="str">
        <f t="shared" si="122"/>
        <v>Expense</v>
      </c>
      <c r="Y517" s="2" t="s">
        <v>96</v>
      </c>
      <c r="Z517" s="3">
        <f t="shared" si="123"/>
        <v>40281</v>
      </c>
      <c r="AA517" s="67" t="str">
        <f t="shared" si="124"/>
        <v>YES</v>
      </c>
      <c r="AB517" s="2" t="str">
        <f t="shared" si="125"/>
        <v>NO</v>
      </c>
      <c r="AC517" t="str">
        <f>IF(AND(AND(G517&gt;=2007,G517&lt;=2009),OR(S517&lt;&gt;"MTA",S517&lt;&gt;"Fandango"),OR(P517="Food",P517="Shopping",P517="Entertainment")),"Awesome Transaction",IF(AND(G517&lt;=2010,Q517&lt;&gt;"Alcohol"),"Late Transaction",IF(G517=2006,"Early Transaction","CRAP Transaction")))</f>
        <v>Late Transaction</v>
      </c>
    </row>
    <row r="518" spans="1:29" x14ac:dyDescent="0.25">
      <c r="A518" s="2">
        <v>517</v>
      </c>
      <c r="B518" s="3" t="str">
        <f>TEXT(C518,"yymmdd") &amp; "-" &amp; UPPER(LEFT(P518,2)) &amp; "-" &amp; UPPER(LEFT(S518,3))</f>
        <v>090913-ED-ANT</v>
      </c>
      <c r="C518" s="3">
        <v>40069</v>
      </c>
      <c r="D518" s="3">
        <f t="shared" si="113"/>
        <v>40081</v>
      </c>
      <c r="E518" s="3">
        <f t="shared" si="114"/>
        <v>40130</v>
      </c>
      <c r="F518" s="3">
        <f t="shared" si="115"/>
        <v>40086</v>
      </c>
      <c r="G518" s="61">
        <f t="shared" si="116"/>
        <v>2009</v>
      </c>
      <c r="H518" s="61">
        <f t="shared" si="117"/>
        <v>9</v>
      </c>
      <c r="I518" s="61" t="str">
        <f>VLOOKUP(H518,'Lookup Values'!$C$2:$D$13,2,FALSE)</f>
        <v>SEP</v>
      </c>
      <c r="J518" s="61">
        <f t="shared" si="118"/>
        <v>13</v>
      </c>
      <c r="K518" s="61">
        <f t="shared" si="119"/>
        <v>1</v>
      </c>
      <c r="L518" s="61" t="str">
        <f>VLOOKUP(K518,'Lookup Values'!$F$2:$G$8,2,FALSE)</f>
        <v>Sunday</v>
      </c>
      <c r="M518" s="3">
        <v>40070</v>
      </c>
      <c r="N518" s="63">
        <f t="shared" si="112"/>
        <v>1</v>
      </c>
      <c r="O518" s="8">
        <v>0.5873044175686053</v>
      </c>
      <c r="P518" t="s">
        <v>24</v>
      </c>
      <c r="Q518" t="s">
        <v>25</v>
      </c>
      <c r="R518" t="str">
        <f t="shared" si="120"/>
        <v>Education: Tango Lessons</v>
      </c>
      <c r="S518" t="s">
        <v>23</v>
      </c>
      <c r="T518" t="s">
        <v>26</v>
      </c>
      <c r="U518" s="1">
        <v>310</v>
      </c>
      <c r="V518" s="1" t="str">
        <f t="shared" si="121"/>
        <v>Education: $310.00</v>
      </c>
      <c r="W518" s="1">
        <f>IF(U518="","",ROUND(U518*'Lookup Values'!$A$2,2))</f>
        <v>27.51</v>
      </c>
      <c r="X518" s="9" t="str">
        <f t="shared" si="122"/>
        <v>Expense</v>
      </c>
      <c r="Y518" s="2" t="s">
        <v>319</v>
      </c>
      <c r="Z518" s="3">
        <f t="shared" si="123"/>
        <v>40069</v>
      </c>
      <c r="AA518" s="67" t="str">
        <f t="shared" si="124"/>
        <v>NO</v>
      </c>
      <c r="AB518" s="2" t="str">
        <f t="shared" si="125"/>
        <v>NO</v>
      </c>
      <c r="AC518" t="str">
        <f>IF(AND(AND(G518&gt;=2007,G518&lt;=2009),OR(S518&lt;&gt;"MTA",S518&lt;&gt;"Fandango"),OR(P518="Food",P518="Shopping",P518="Entertainment")),"Awesome Transaction",IF(AND(G518&lt;=2010,Q518&lt;&gt;"Alcohol"),"Late Transaction",IF(G518=2006,"Early Transaction","CRAP Transaction")))</f>
        <v>Late Transaction</v>
      </c>
    </row>
    <row r="519" spans="1:29" x14ac:dyDescent="0.25">
      <c r="A519" s="2">
        <v>518</v>
      </c>
      <c r="B519" s="3" t="str">
        <f>TEXT(C519,"yymmdd") &amp; "-" &amp; UPPER(LEFT(P519,2)) &amp; "-" &amp; UPPER(LEFT(S519,3))</f>
        <v>120613-TR-MTA</v>
      </c>
      <c r="C519" s="3">
        <v>41073</v>
      </c>
      <c r="D519" s="3">
        <f t="shared" si="113"/>
        <v>41087</v>
      </c>
      <c r="E519" s="3">
        <f t="shared" si="114"/>
        <v>41134</v>
      </c>
      <c r="F519" s="3">
        <f t="shared" si="115"/>
        <v>41090</v>
      </c>
      <c r="G519" s="61">
        <f t="shared" si="116"/>
        <v>2012</v>
      </c>
      <c r="H519" s="61">
        <f t="shared" si="117"/>
        <v>6</v>
      </c>
      <c r="I519" s="61" t="str">
        <f>VLOOKUP(H519,'Lookup Values'!$C$2:$D$13,2,FALSE)</f>
        <v>JUN</v>
      </c>
      <c r="J519" s="61">
        <f t="shared" si="118"/>
        <v>13</v>
      </c>
      <c r="K519" s="61">
        <f t="shared" si="119"/>
        <v>4</v>
      </c>
      <c r="L519" s="61" t="str">
        <f>VLOOKUP(K519,'Lookup Values'!$F$2:$G$8,2,FALSE)</f>
        <v>Wednesday</v>
      </c>
      <c r="M519" s="3">
        <v>41075</v>
      </c>
      <c r="N519" s="63">
        <f t="shared" si="112"/>
        <v>2</v>
      </c>
      <c r="O519" s="8">
        <v>0.35299999913697377</v>
      </c>
      <c r="P519" t="s">
        <v>33</v>
      </c>
      <c r="Q519" t="s">
        <v>34</v>
      </c>
      <c r="R519" t="str">
        <f t="shared" si="120"/>
        <v>Transportation: Subway</v>
      </c>
      <c r="S519" t="s">
        <v>32</v>
      </c>
      <c r="T519" t="s">
        <v>16</v>
      </c>
      <c r="U519" s="1">
        <v>433</v>
      </c>
      <c r="V519" s="1" t="str">
        <f t="shared" si="121"/>
        <v>Transportation: $433.00</v>
      </c>
      <c r="W519" s="1">
        <f>IF(U519="","",ROUND(U519*'Lookup Values'!$A$2,2))</f>
        <v>38.43</v>
      </c>
      <c r="X519" s="9" t="str">
        <f t="shared" si="122"/>
        <v>Expense</v>
      </c>
      <c r="Y519" s="2" t="s">
        <v>524</v>
      </c>
      <c r="Z519" s="3">
        <f t="shared" si="123"/>
        <v>41073</v>
      </c>
      <c r="AA519" s="67" t="str">
        <f t="shared" si="124"/>
        <v>YES</v>
      </c>
      <c r="AB519" s="2" t="str">
        <f t="shared" si="125"/>
        <v>YES</v>
      </c>
      <c r="AC519" t="str">
        <f>IF(AND(AND(G519&gt;=2007,G519&lt;=2009),OR(S519&lt;&gt;"MTA",S519&lt;&gt;"Fandango"),OR(P519="Food",P519="Shopping",P519="Entertainment")),"Awesome Transaction",IF(AND(G519&lt;=2010,Q519&lt;&gt;"Alcohol"),"Late Transaction",IF(G519=2006,"Early Transaction","CRAP Transaction")))</f>
        <v>CRAP Transaction</v>
      </c>
    </row>
    <row r="520" spans="1:29" x14ac:dyDescent="0.25">
      <c r="A520" s="2">
        <v>519</v>
      </c>
      <c r="B520" s="3" t="str">
        <f>TEXT(C520,"yymmdd") &amp; "-" &amp; UPPER(LEFT(P520,2)) &amp; "-" &amp; UPPER(LEFT(S520,3))</f>
        <v>110626-TR-MTA</v>
      </c>
      <c r="C520" s="3">
        <v>40720</v>
      </c>
      <c r="D520" s="3">
        <f t="shared" si="113"/>
        <v>40732</v>
      </c>
      <c r="E520" s="3">
        <f t="shared" si="114"/>
        <v>40781</v>
      </c>
      <c r="F520" s="3">
        <f t="shared" si="115"/>
        <v>40724</v>
      </c>
      <c r="G520" s="61">
        <f t="shared" si="116"/>
        <v>2011</v>
      </c>
      <c r="H520" s="61">
        <f t="shared" si="117"/>
        <v>6</v>
      </c>
      <c r="I520" s="61" t="str">
        <f>VLOOKUP(H520,'Lookup Values'!$C$2:$D$13,2,FALSE)</f>
        <v>JUN</v>
      </c>
      <c r="J520" s="61">
        <f t="shared" si="118"/>
        <v>26</v>
      </c>
      <c r="K520" s="61">
        <f t="shared" si="119"/>
        <v>1</v>
      </c>
      <c r="L520" s="61" t="str">
        <f>VLOOKUP(K520,'Lookup Values'!$F$2:$G$8,2,FALSE)</f>
        <v>Sunday</v>
      </c>
      <c r="M520" s="3">
        <v>40726</v>
      </c>
      <c r="N520" s="63">
        <f t="shared" si="112"/>
        <v>6</v>
      </c>
      <c r="O520" s="8">
        <v>0.68872683867938755</v>
      </c>
      <c r="P520" t="s">
        <v>33</v>
      </c>
      <c r="Q520" t="s">
        <v>34</v>
      </c>
      <c r="R520" t="str">
        <f t="shared" si="120"/>
        <v>Transportation: Subway</v>
      </c>
      <c r="S520" t="s">
        <v>32</v>
      </c>
      <c r="T520" t="s">
        <v>26</v>
      </c>
      <c r="U520" s="1">
        <v>461</v>
      </c>
      <c r="V520" s="1" t="str">
        <f t="shared" si="121"/>
        <v>Transportation: $461.00</v>
      </c>
      <c r="W520" s="1">
        <f>IF(U520="","",ROUND(U520*'Lookup Values'!$A$2,2))</f>
        <v>40.909999999999997</v>
      </c>
      <c r="X520" s="9" t="str">
        <f t="shared" si="122"/>
        <v>Expense</v>
      </c>
      <c r="Y520" s="2" t="s">
        <v>242</v>
      </c>
      <c r="Z520" s="3">
        <f t="shared" si="123"/>
        <v>40720</v>
      </c>
      <c r="AA520" s="67" t="str">
        <f t="shared" si="124"/>
        <v>YES</v>
      </c>
      <c r="AB520" s="2" t="str">
        <f t="shared" si="125"/>
        <v>YES</v>
      </c>
      <c r="AC520" t="str">
        <f>IF(AND(AND(G520&gt;=2007,G520&lt;=2009),OR(S520&lt;&gt;"MTA",S520&lt;&gt;"Fandango"),OR(P520="Food",P520="Shopping",P520="Entertainment")),"Awesome Transaction",IF(AND(G520&lt;=2010,Q520&lt;&gt;"Alcohol"),"Late Transaction",IF(G520=2006,"Early Transaction","CRAP Transaction")))</f>
        <v>CRAP Transaction</v>
      </c>
    </row>
    <row r="521" spans="1:29" x14ac:dyDescent="0.25">
      <c r="A521" s="2">
        <v>520</v>
      </c>
      <c r="B521" s="3" t="str">
        <f>TEXT(C521,"yymmdd") &amp; "-" &amp; UPPER(LEFT(P521,2)) &amp; "-" &amp; UPPER(LEFT(S521,3))</f>
        <v>110714-EN-MOE</v>
      </c>
      <c r="C521" s="3">
        <v>40738</v>
      </c>
      <c r="D521" s="3">
        <f t="shared" si="113"/>
        <v>40752</v>
      </c>
      <c r="E521" s="3">
        <f t="shared" si="114"/>
        <v>40800</v>
      </c>
      <c r="F521" s="3">
        <f t="shared" si="115"/>
        <v>40755</v>
      </c>
      <c r="G521" s="61">
        <f t="shared" si="116"/>
        <v>2011</v>
      </c>
      <c r="H521" s="61">
        <f t="shared" si="117"/>
        <v>7</v>
      </c>
      <c r="I521" s="61" t="str">
        <f>VLOOKUP(H521,'Lookup Values'!$C$2:$D$13,2,FALSE)</f>
        <v>JUL</v>
      </c>
      <c r="J521" s="61">
        <f t="shared" si="118"/>
        <v>14</v>
      </c>
      <c r="K521" s="61">
        <f t="shared" si="119"/>
        <v>5</v>
      </c>
      <c r="L521" s="61" t="str">
        <f>VLOOKUP(K521,'Lookup Values'!$F$2:$G$8,2,FALSE)</f>
        <v>Thursday</v>
      </c>
      <c r="M521" s="3">
        <v>40744</v>
      </c>
      <c r="N521" s="63">
        <f t="shared" si="112"/>
        <v>6</v>
      </c>
      <c r="O521" s="8">
        <v>0.18043698122143781</v>
      </c>
      <c r="P521" t="s">
        <v>14</v>
      </c>
      <c r="Q521" t="s">
        <v>15</v>
      </c>
      <c r="R521" t="str">
        <f t="shared" si="120"/>
        <v>Entertainment: Alcohol</v>
      </c>
      <c r="S521" t="s">
        <v>13</v>
      </c>
      <c r="T521" t="s">
        <v>26</v>
      </c>
      <c r="U521" s="1">
        <v>441</v>
      </c>
      <c r="V521" s="1" t="str">
        <f t="shared" si="121"/>
        <v>Entertainment: $441.00</v>
      </c>
      <c r="W521" s="1">
        <f>IF(U521="","",ROUND(U521*'Lookup Values'!$A$2,2))</f>
        <v>39.14</v>
      </c>
      <c r="X521" s="9" t="str">
        <f t="shared" si="122"/>
        <v>Expense</v>
      </c>
      <c r="Y521" s="2" t="s">
        <v>525</v>
      </c>
      <c r="Z521" s="3">
        <f t="shared" si="123"/>
        <v>40738</v>
      </c>
      <c r="AA521" s="67" t="str">
        <f t="shared" si="124"/>
        <v>NO</v>
      </c>
      <c r="AB521" s="2" t="str">
        <f t="shared" si="125"/>
        <v>NO</v>
      </c>
      <c r="AC521" t="str">
        <f>IF(AND(AND(G521&gt;=2007,G521&lt;=2009),OR(S521&lt;&gt;"MTA",S521&lt;&gt;"Fandango"),OR(P521="Food",P521="Shopping",P521="Entertainment")),"Awesome Transaction",IF(AND(G521&lt;=2010,Q521&lt;&gt;"Alcohol"),"Late Transaction",IF(G521=2006,"Early Transaction","CRAP Transaction")))</f>
        <v>CRAP Transaction</v>
      </c>
    </row>
    <row r="522" spans="1:29" x14ac:dyDescent="0.25">
      <c r="A522" s="2">
        <v>521</v>
      </c>
      <c r="B522" s="3" t="str">
        <f>TEXT(C522,"yymmdd") &amp; "-" &amp; UPPER(LEFT(P522,2)) &amp; "-" &amp; UPPER(LEFT(S522,3))</f>
        <v>070408-IN-AUN</v>
      </c>
      <c r="C522" s="3">
        <v>39180</v>
      </c>
      <c r="D522" s="3">
        <f t="shared" si="113"/>
        <v>39192</v>
      </c>
      <c r="E522" s="3">
        <f t="shared" si="114"/>
        <v>39241</v>
      </c>
      <c r="F522" s="3">
        <f t="shared" si="115"/>
        <v>39202</v>
      </c>
      <c r="G522" s="61">
        <f t="shared" si="116"/>
        <v>2007</v>
      </c>
      <c r="H522" s="61">
        <f t="shared" si="117"/>
        <v>4</v>
      </c>
      <c r="I522" s="61" t="str">
        <f>VLOOKUP(H522,'Lookup Values'!$C$2:$D$13,2,FALSE)</f>
        <v>APR</v>
      </c>
      <c r="J522" s="61">
        <f t="shared" si="118"/>
        <v>8</v>
      </c>
      <c r="K522" s="61">
        <f t="shared" si="119"/>
        <v>1</v>
      </c>
      <c r="L522" s="61" t="str">
        <f>VLOOKUP(K522,'Lookup Values'!$F$2:$G$8,2,FALSE)</f>
        <v>Sunday</v>
      </c>
      <c r="M522" s="3">
        <v>39181</v>
      </c>
      <c r="N522" s="63">
        <f t="shared" si="112"/>
        <v>1</v>
      </c>
      <c r="O522" s="8">
        <v>0.16936075177220866</v>
      </c>
      <c r="P522" t="s">
        <v>61</v>
      </c>
      <c r="Q522" t="s">
        <v>64</v>
      </c>
      <c r="R522" t="str">
        <f t="shared" si="120"/>
        <v>Income: Gift Received</v>
      </c>
      <c r="S522" t="s">
        <v>67</v>
      </c>
      <c r="T522" t="s">
        <v>26</v>
      </c>
      <c r="U522" s="1">
        <v>42</v>
      </c>
      <c r="V522" s="1" t="str">
        <f t="shared" si="121"/>
        <v>Income: $42.00</v>
      </c>
      <c r="W522" s="1">
        <f>IF(U522="","",ROUND(U522*'Lookup Values'!$A$2,2))</f>
        <v>3.73</v>
      </c>
      <c r="X522" s="9" t="str">
        <f t="shared" si="122"/>
        <v>Income</v>
      </c>
      <c r="Y522" s="2" t="s">
        <v>526</v>
      </c>
      <c r="Z522" s="3">
        <f t="shared" si="123"/>
        <v>39180</v>
      </c>
      <c r="AA522" s="67" t="str">
        <f t="shared" si="124"/>
        <v>NO</v>
      </c>
      <c r="AB522" s="2" t="str">
        <f t="shared" si="125"/>
        <v>NO</v>
      </c>
      <c r="AC522" t="str">
        <f>IF(AND(AND(G522&gt;=2007,G522&lt;=2009),OR(S522&lt;&gt;"MTA",S522&lt;&gt;"Fandango"),OR(P522="Food",P522="Shopping",P522="Entertainment")),"Awesome Transaction",IF(AND(G522&lt;=2010,Q522&lt;&gt;"Alcohol"),"Late Transaction",IF(G522=2006,"Early Transaction","CRAP Transaction")))</f>
        <v>Late Transaction</v>
      </c>
    </row>
    <row r="523" spans="1:29" x14ac:dyDescent="0.25">
      <c r="A523" s="2">
        <v>522</v>
      </c>
      <c r="B523" s="3" t="str">
        <f>TEXT(C523,"yymmdd") &amp; "-" &amp; UPPER(LEFT(P523,2)) &amp; "-" &amp; UPPER(LEFT(S523,3))</f>
        <v>110707-BI-CON</v>
      </c>
      <c r="C523" s="3">
        <v>40731</v>
      </c>
      <c r="D523" s="3">
        <f t="shared" si="113"/>
        <v>40745</v>
      </c>
      <c r="E523" s="3">
        <f t="shared" si="114"/>
        <v>40793</v>
      </c>
      <c r="F523" s="3">
        <f t="shared" si="115"/>
        <v>40755</v>
      </c>
      <c r="G523" s="61">
        <f t="shared" si="116"/>
        <v>2011</v>
      </c>
      <c r="H523" s="61">
        <f t="shared" si="117"/>
        <v>7</v>
      </c>
      <c r="I523" s="61" t="str">
        <f>VLOOKUP(H523,'Lookup Values'!$C$2:$D$13,2,FALSE)</f>
        <v>JUL</v>
      </c>
      <c r="J523" s="61">
        <f t="shared" si="118"/>
        <v>7</v>
      </c>
      <c r="K523" s="61">
        <f t="shared" si="119"/>
        <v>5</v>
      </c>
      <c r="L523" s="61" t="str">
        <f>VLOOKUP(K523,'Lookup Values'!$F$2:$G$8,2,FALSE)</f>
        <v>Thursday</v>
      </c>
      <c r="M523" s="3">
        <v>40733</v>
      </c>
      <c r="N523" s="63">
        <f t="shared" si="112"/>
        <v>2</v>
      </c>
      <c r="O523" s="8">
        <v>0.2012448118830209</v>
      </c>
      <c r="P523" t="s">
        <v>48</v>
      </c>
      <c r="Q523" t="s">
        <v>49</v>
      </c>
      <c r="R523" t="str">
        <f t="shared" si="120"/>
        <v>Bills: Utilities</v>
      </c>
      <c r="S523" t="s">
        <v>47</v>
      </c>
      <c r="T523" t="s">
        <v>26</v>
      </c>
      <c r="U523" s="1">
        <v>205</v>
      </c>
      <c r="V523" s="1" t="str">
        <f t="shared" si="121"/>
        <v>Bills: $205.00</v>
      </c>
      <c r="W523" s="1">
        <f>IF(U523="","",ROUND(U523*'Lookup Values'!$A$2,2))</f>
        <v>18.190000000000001</v>
      </c>
      <c r="X523" s="9" t="str">
        <f t="shared" si="122"/>
        <v>Expense</v>
      </c>
      <c r="Y523" s="2" t="s">
        <v>486</v>
      </c>
      <c r="Z523" s="3">
        <f t="shared" si="123"/>
        <v>40731</v>
      </c>
      <c r="AA523" s="67" t="str">
        <f t="shared" si="124"/>
        <v>NO</v>
      </c>
      <c r="AB523" s="2" t="str">
        <f t="shared" si="125"/>
        <v>NO</v>
      </c>
      <c r="AC523" t="str">
        <f>IF(AND(AND(G523&gt;=2007,G523&lt;=2009),OR(S523&lt;&gt;"MTA",S523&lt;&gt;"Fandango"),OR(P523="Food",P523="Shopping",P523="Entertainment")),"Awesome Transaction",IF(AND(G523&lt;=2010,Q523&lt;&gt;"Alcohol"),"Late Transaction",IF(G523=2006,"Early Transaction","CRAP Transaction")))</f>
        <v>CRAP Transaction</v>
      </c>
    </row>
    <row r="524" spans="1:29" x14ac:dyDescent="0.25">
      <c r="A524" s="2">
        <v>523</v>
      </c>
      <c r="B524" s="3" t="str">
        <f>TEXT(C524,"yymmdd") &amp; "-" &amp; UPPER(LEFT(P524,2)) &amp; "-" &amp; UPPER(LEFT(S524,3))</f>
        <v>080914-HO-BED</v>
      </c>
      <c r="C524" s="3">
        <v>39705</v>
      </c>
      <c r="D524" s="3">
        <f t="shared" si="113"/>
        <v>39717</v>
      </c>
      <c r="E524" s="3">
        <f t="shared" si="114"/>
        <v>39766</v>
      </c>
      <c r="F524" s="3">
        <f t="shared" si="115"/>
        <v>39721</v>
      </c>
      <c r="G524" s="61">
        <f t="shared" si="116"/>
        <v>2008</v>
      </c>
      <c r="H524" s="61">
        <f t="shared" si="117"/>
        <v>9</v>
      </c>
      <c r="I524" s="61" t="str">
        <f>VLOOKUP(H524,'Lookup Values'!$C$2:$D$13,2,FALSE)</f>
        <v>SEP</v>
      </c>
      <c r="J524" s="61">
        <f t="shared" si="118"/>
        <v>14</v>
      </c>
      <c r="K524" s="61">
        <f t="shared" si="119"/>
        <v>1</v>
      </c>
      <c r="L524" s="61" t="str">
        <f>VLOOKUP(K524,'Lookup Values'!$F$2:$G$8,2,FALSE)</f>
        <v>Sunday</v>
      </c>
      <c r="M524" s="3">
        <v>39709</v>
      </c>
      <c r="N524" s="63">
        <f t="shared" si="112"/>
        <v>4</v>
      </c>
      <c r="O524" s="8">
        <v>0.63187502780483418</v>
      </c>
      <c r="P524" t="s">
        <v>38</v>
      </c>
      <c r="Q524" t="s">
        <v>39</v>
      </c>
      <c r="R524" t="str">
        <f t="shared" si="120"/>
        <v>Home: Cleaning Supplies</v>
      </c>
      <c r="S524" t="s">
        <v>37</v>
      </c>
      <c r="T524" t="s">
        <v>16</v>
      </c>
      <c r="U524" s="1">
        <v>69</v>
      </c>
      <c r="V524" s="1" t="str">
        <f t="shared" si="121"/>
        <v>Home: $69.00</v>
      </c>
      <c r="W524" s="1">
        <f>IF(U524="","",ROUND(U524*'Lookup Values'!$A$2,2))</f>
        <v>6.12</v>
      </c>
      <c r="X524" s="9" t="str">
        <f t="shared" si="122"/>
        <v>Expense</v>
      </c>
      <c r="Y524" s="2" t="s">
        <v>231</v>
      </c>
      <c r="Z524" s="3">
        <f t="shared" si="123"/>
        <v>39705</v>
      </c>
      <c r="AA524" s="67" t="str">
        <f t="shared" si="124"/>
        <v>NO</v>
      </c>
      <c r="AB524" s="2" t="str">
        <f t="shared" si="125"/>
        <v>NO</v>
      </c>
      <c r="AC524" t="str">
        <f>IF(AND(AND(G524&gt;=2007,G524&lt;=2009),OR(S524&lt;&gt;"MTA",S524&lt;&gt;"Fandango"),OR(P524="Food",P524="Shopping",P524="Entertainment")),"Awesome Transaction",IF(AND(G524&lt;=2010,Q524&lt;&gt;"Alcohol"),"Late Transaction",IF(G524=2006,"Early Transaction","CRAP Transaction")))</f>
        <v>Late Transaction</v>
      </c>
    </row>
    <row r="525" spans="1:29" x14ac:dyDescent="0.25">
      <c r="A525" s="2">
        <v>524</v>
      </c>
      <c r="B525" s="3" t="str">
        <f>TEXT(C525,"yymmdd") &amp; "-" &amp; UPPER(LEFT(P525,2)) &amp; "-" &amp; UPPER(LEFT(S525,3))</f>
        <v>080603-SH-EXP</v>
      </c>
      <c r="C525" s="3">
        <v>39602</v>
      </c>
      <c r="D525" s="3">
        <f t="shared" si="113"/>
        <v>39616</v>
      </c>
      <c r="E525" s="3">
        <f t="shared" si="114"/>
        <v>39663</v>
      </c>
      <c r="F525" s="3">
        <f t="shared" si="115"/>
        <v>39629</v>
      </c>
      <c r="G525" s="61">
        <f t="shared" si="116"/>
        <v>2008</v>
      </c>
      <c r="H525" s="61">
        <f t="shared" si="117"/>
        <v>6</v>
      </c>
      <c r="I525" s="61" t="str">
        <f>VLOOKUP(H525,'Lookup Values'!$C$2:$D$13,2,FALSE)</f>
        <v>JUN</v>
      </c>
      <c r="J525" s="61">
        <f t="shared" si="118"/>
        <v>3</v>
      </c>
      <c r="K525" s="61">
        <f t="shared" si="119"/>
        <v>3</v>
      </c>
      <c r="L525" s="61" t="str">
        <f>VLOOKUP(K525,'Lookup Values'!$F$2:$G$8,2,FALSE)</f>
        <v>Tuesday</v>
      </c>
      <c r="M525" s="3">
        <v>39609</v>
      </c>
      <c r="N525" s="63">
        <f t="shared" si="112"/>
        <v>7</v>
      </c>
      <c r="O525" s="8">
        <v>0.11460037497580033</v>
      </c>
      <c r="P525" t="s">
        <v>21</v>
      </c>
      <c r="Q525" t="s">
        <v>41</v>
      </c>
      <c r="R525" t="str">
        <f t="shared" si="120"/>
        <v>Shopping: Clothing</v>
      </c>
      <c r="S525" t="s">
        <v>40</v>
      </c>
      <c r="T525" t="s">
        <v>16</v>
      </c>
      <c r="U525" s="1">
        <v>92</v>
      </c>
      <c r="V525" s="1" t="str">
        <f t="shared" si="121"/>
        <v>Shopping: $92.00</v>
      </c>
      <c r="W525" s="1">
        <f>IF(U525="","",ROUND(U525*'Lookup Values'!$A$2,2))</f>
        <v>8.17</v>
      </c>
      <c r="X525" s="9" t="str">
        <f t="shared" si="122"/>
        <v>Expense</v>
      </c>
      <c r="Y525" s="2" t="s">
        <v>527</v>
      </c>
      <c r="Z525" s="3">
        <f t="shared" si="123"/>
        <v>39602</v>
      </c>
      <c r="AA525" s="67" t="str">
        <f t="shared" si="124"/>
        <v>NO</v>
      </c>
      <c r="AB525" s="2" t="str">
        <f t="shared" si="125"/>
        <v>NO</v>
      </c>
      <c r="AC525" t="str">
        <f>IF(AND(AND(G525&gt;=2007,G525&lt;=2009),OR(S525&lt;&gt;"MTA",S525&lt;&gt;"Fandango"),OR(P525="Food",P525="Shopping",P525="Entertainment")),"Awesome Transaction",IF(AND(G525&lt;=2010,Q525&lt;&gt;"Alcohol"),"Late Transaction",IF(G525=2006,"Early Transaction","CRAP Transaction")))</f>
        <v>Awesome Transaction</v>
      </c>
    </row>
    <row r="526" spans="1:29" x14ac:dyDescent="0.25">
      <c r="A526" s="2">
        <v>525</v>
      </c>
      <c r="B526" s="3" t="str">
        <f>TEXT(C526,"yymmdd") &amp; "-" &amp; UPPER(LEFT(P526,2)) &amp; "-" &amp; UPPER(LEFT(S526,3))</f>
        <v>110422-ED-ANT</v>
      </c>
      <c r="C526" s="3">
        <v>40655</v>
      </c>
      <c r="D526" s="3">
        <f t="shared" si="113"/>
        <v>40669</v>
      </c>
      <c r="E526" s="3">
        <f t="shared" si="114"/>
        <v>40716</v>
      </c>
      <c r="F526" s="3">
        <f t="shared" si="115"/>
        <v>40663</v>
      </c>
      <c r="G526" s="61">
        <f t="shared" si="116"/>
        <v>2011</v>
      </c>
      <c r="H526" s="61">
        <f t="shared" si="117"/>
        <v>4</v>
      </c>
      <c r="I526" s="61" t="str">
        <f>VLOOKUP(H526,'Lookup Values'!$C$2:$D$13,2,FALSE)</f>
        <v>APR</v>
      </c>
      <c r="J526" s="61">
        <f t="shared" si="118"/>
        <v>22</v>
      </c>
      <c r="K526" s="61">
        <f t="shared" si="119"/>
        <v>6</v>
      </c>
      <c r="L526" s="61" t="str">
        <f>VLOOKUP(K526,'Lookup Values'!$F$2:$G$8,2,FALSE)</f>
        <v>Friday</v>
      </c>
      <c r="M526" s="3">
        <v>40665</v>
      </c>
      <c r="N526" s="63">
        <f t="shared" si="112"/>
        <v>10</v>
      </c>
      <c r="O526" s="8">
        <v>0.54769062772895627</v>
      </c>
      <c r="P526" t="s">
        <v>24</v>
      </c>
      <c r="Q526" t="s">
        <v>25</v>
      </c>
      <c r="R526" t="str">
        <f t="shared" si="120"/>
        <v>Education: Tango Lessons</v>
      </c>
      <c r="S526" t="s">
        <v>23</v>
      </c>
      <c r="T526" t="s">
        <v>26</v>
      </c>
      <c r="U526" s="1">
        <v>242</v>
      </c>
      <c r="V526" s="1" t="str">
        <f t="shared" si="121"/>
        <v>Education: $242.00</v>
      </c>
      <c r="W526" s="1">
        <f>IF(U526="","",ROUND(U526*'Lookup Values'!$A$2,2))</f>
        <v>21.48</v>
      </c>
      <c r="X526" s="9" t="str">
        <f t="shared" si="122"/>
        <v>Expense</v>
      </c>
      <c r="Y526" s="2" t="s">
        <v>528</v>
      </c>
      <c r="Z526" s="3">
        <f t="shared" si="123"/>
        <v>40655</v>
      </c>
      <c r="AA526" s="67" t="str">
        <f t="shared" si="124"/>
        <v>NO</v>
      </c>
      <c r="AB526" s="2" t="str">
        <f t="shared" si="125"/>
        <v>NO</v>
      </c>
      <c r="AC526" t="str">
        <f>IF(AND(AND(G526&gt;=2007,G526&lt;=2009),OR(S526&lt;&gt;"MTA",S526&lt;&gt;"Fandango"),OR(P526="Food",P526="Shopping",P526="Entertainment")),"Awesome Transaction",IF(AND(G526&lt;=2010,Q526&lt;&gt;"Alcohol"),"Late Transaction",IF(G526=2006,"Early Transaction","CRAP Transaction")))</f>
        <v>CRAP Transaction</v>
      </c>
    </row>
    <row r="527" spans="1:29" x14ac:dyDescent="0.25">
      <c r="A527" s="2">
        <v>526</v>
      </c>
      <c r="B527" s="3" t="str">
        <f>TEXT(C527,"yymmdd") &amp; "-" &amp; UPPER(LEFT(P527,2)) &amp; "-" &amp; UPPER(LEFT(S527,3))</f>
        <v>100521-FO-TRA</v>
      </c>
      <c r="C527" s="3">
        <v>40319</v>
      </c>
      <c r="D527" s="3">
        <f t="shared" si="113"/>
        <v>40333</v>
      </c>
      <c r="E527" s="3">
        <f t="shared" si="114"/>
        <v>40380</v>
      </c>
      <c r="F527" s="3">
        <f t="shared" si="115"/>
        <v>40329</v>
      </c>
      <c r="G527" s="61">
        <f t="shared" si="116"/>
        <v>2010</v>
      </c>
      <c r="H527" s="61">
        <f t="shared" si="117"/>
        <v>5</v>
      </c>
      <c r="I527" s="61" t="str">
        <f>VLOOKUP(H527,'Lookup Values'!$C$2:$D$13,2,FALSE)</f>
        <v>MAY</v>
      </c>
      <c r="J527" s="61">
        <f t="shared" si="118"/>
        <v>21</v>
      </c>
      <c r="K527" s="61">
        <f t="shared" si="119"/>
        <v>6</v>
      </c>
      <c r="L527" s="61" t="str">
        <f>VLOOKUP(K527,'Lookup Values'!$F$2:$G$8,2,FALSE)</f>
        <v>Friday</v>
      </c>
      <c r="M527" s="3">
        <v>40323</v>
      </c>
      <c r="N527" s="63">
        <f t="shared" si="112"/>
        <v>4</v>
      </c>
      <c r="O527" s="8">
        <v>0.87079245328448085</v>
      </c>
      <c r="P527" t="s">
        <v>18</v>
      </c>
      <c r="Q527" t="s">
        <v>31</v>
      </c>
      <c r="R527" t="str">
        <f t="shared" si="120"/>
        <v>Food: Groceries</v>
      </c>
      <c r="S527" t="s">
        <v>30</v>
      </c>
      <c r="T527" t="s">
        <v>26</v>
      </c>
      <c r="U527" s="1">
        <v>333</v>
      </c>
      <c r="V527" s="1" t="str">
        <f t="shared" si="121"/>
        <v>Food: $333.00</v>
      </c>
      <c r="W527" s="1">
        <f>IF(U527="","",ROUND(U527*'Lookup Values'!$A$2,2))</f>
        <v>29.55</v>
      </c>
      <c r="X527" s="9" t="str">
        <f t="shared" si="122"/>
        <v>Expense</v>
      </c>
      <c r="Y527" s="2" t="s">
        <v>529</v>
      </c>
      <c r="Z527" s="3">
        <f t="shared" si="123"/>
        <v>40319</v>
      </c>
      <c r="AA527" s="67" t="str">
        <f t="shared" si="124"/>
        <v>NO</v>
      </c>
      <c r="AB527" s="2" t="str">
        <f t="shared" si="125"/>
        <v>NO</v>
      </c>
      <c r="AC527" t="str">
        <f>IF(AND(AND(G527&gt;=2007,G527&lt;=2009),OR(S527&lt;&gt;"MTA",S527&lt;&gt;"Fandango"),OR(P527="Food",P527="Shopping",P527="Entertainment")),"Awesome Transaction",IF(AND(G527&lt;=2010,Q527&lt;&gt;"Alcohol"),"Late Transaction",IF(G527=2006,"Early Transaction","CRAP Transaction")))</f>
        <v>Late Transaction</v>
      </c>
    </row>
    <row r="528" spans="1:29" x14ac:dyDescent="0.25">
      <c r="A528" s="2">
        <v>527</v>
      </c>
      <c r="B528" s="3" t="str">
        <f>TEXT(C528,"yymmdd") &amp; "-" &amp; UPPER(LEFT(P528,2)) &amp; "-" &amp; UPPER(LEFT(S528,3))</f>
        <v>101112-EN-FAN</v>
      </c>
      <c r="C528" s="3">
        <v>40494</v>
      </c>
      <c r="D528" s="3">
        <f t="shared" si="113"/>
        <v>40508</v>
      </c>
      <c r="E528" s="3">
        <f t="shared" si="114"/>
        <v>40555</v>
      </c>
      <c r="F528" s="3">
        <f t="shared" si="115"/>
        <v>40512</v>
      </c>
      <c r="G528" s="61">
        <f t="shared" si="116"/>
        <v>2010</v>
      </c>
      <c r="H528" s="61">
        <f t="shared" si="117"/>
        <v>11</v>
      </c>
      <c r="I528" s="61" t="str">
        <f>VLOOKUP(H528,'Lookup Values'!$C$2:$D$13,2,FALSE)</f>
        <v>NOV</v>
      </c>
      <c r="J528" s="61">
        <f t="shared" si="118"/>
        <v>12</v>
      </c>
      <c r="K528" s="61">
        <f t="shared" si="119"/>
        <v>6</v>
      </c>
      <c r="L528" s="61" t="str">
        <f>VLOOKUP(K528,'Lookup Values'!$F$2:$G$8,2,FALSE)</f>
        <v>Friday</v>
      </c>
      <c r="M528" s="3">
        <v>40496</v>
      </c>
      <c r="N528" s="63">
        <f t="shared" si="112"/>
        <v>2</v>
      </c>
      <c r="O528" s="8">
        <v>0.15683331820095847</v>
      </c>
      <c r="P528" t="s">
        <v>14</v>
      </c>
      <c r="Q528" t="s">
        <v>28</v>
      </c>
      <c r="R528" t="str">
        <f t="shared" si="120"/>
        <v>Entertainment: Movies</v>
      </c>
      <c r="S528" t="s">
        <v>27</v>
      </c>
      <c r="T528" t="s">
        <v>16</v>
      </c>
      <c r="U528" s="1">
        <v>79</v>
      </c>
      <c r="V528" s="1" t="str">
        <f t="shared" si="121"/>
        <v>Entertainment: $79.00</v>
      </c>
      <c r="W528" s="1">
        <f>IF(U528="","",ROUND(U528*'Lookup Values'!$A$2,2))</f>
        <v>7.01</v>
      </c>
      <c r="X528" s="9" t="str">
        <f t="shared" si="122"/>
        <v>Expense</v>
      </c>
      <c r="Y528" s="2" t="s">
        <v>530</v>
      </c>
      <c r="Z528" s="3">
        <f t="shared" si="123"/>
        <v>40494</v>
      </c>
      <c r="AA528" s="67" t="str">
        <f t="shared" si="124"/>
        <v>NO</v>
      </c>
      <c r="AB528" s="2" t="str">
        <f t="shared" si="125"/>
        <v>NO</v>
      </c>
      <c r="AC528" t="str">
        <f>IF(AND(AND(G528&gt;=2007,G528&lt;=2009),OR(S528&lt;&gt;"MTA",S528&lt;&gt;"Fandango"),OR(P528="Food",P528="Shopping",P528="Entertainment")),"Awesome Transaction",IF(AND(G528&lt;=2010,Q528&lt;&gt;"Alcohol"),"Late Transaction",IF(G528=2006,"Early Transaction","CRAP Transaction")))</f>
        <v>Late Transaction</v>
      </c>
    </row>
    <row r="529" spans="1:29" x14ac:dyDescent="0.25">
      <c r="A529" s="2">
        <v>528</v>
      </c>
      <c r="B529" s="3" t="str">
        <f>TEXT(C529,"yymmdd") &amp; "-" &amp; UPPER(LEFT(P529,2)) &amp; "-" &amp; UPPER(LEFT(S529,3))</f>
        <v>080325-ED-ANT</v>
      </c>
      <c r="C529" s="3">
        <v>39532</v>
      </c>
      <c r="D529" s="3">
        <f t="shared" si="113"/>
        <v>39546</v>
      </c>
      <c r="E529" s="3">
        <f t="shared" si="114"/>
        <v>39593</v>
      </c>
      <c r="F529" s="3">
        <f t="shared" si="115"/>
        <v>39538</v>
      </c>
      <c r="G529" s="61">
        <f t="shared" si="116"/>
        <v>2008</v>
      </c>
      <c r="H529" s="61">
        <f t="shared" si="117"/>
        <v>3</v>
      </c>
      <c r="I529" s="61" t="str">
        <f>VLOOKUP(H529,'Lookup Values'!$C$2:$D$13,2,FALSE)</f>
        <v>MAR</v>
      </c>
      <c r="J529" s="61">
        <f t="shared" si="118"/>
        <v>25</v>
      </c>
      <c r="K529" s="61">
        <f t="shared" si="119"/>
        <v>3</v>
      </c>
      <c r="L529" s="61" t="str">
        <f>VLOOKUP(K529,'Lookup Values'!$F$2:$G$8,2,FALSE)</f>
        <v>Tuesday</v>
      </c>
      <c r="M529" s="3">
        <v>39538</v>
      </c>
      <c r="N529" s="63">
        <f t="shared" si="112"/>
        <v>6</v>
      </c>
      <c r="O529" s="8">
        <v>0.30391936874412417</v>
      </c>
      <c r="P529" t="s">
        <v>24</v>
      </c>
      <c r="Q529" t="s">
        <v>25</v>
      </c>
      <c r="R529" t="str">
        <f t="shared" si="120"/>
        <v>Education: Tango Lessons</v>
      </c>
      <c r="S529" t="s">
        <v>23</v>
      </c>
      <c r="T529" t="s">
        <v>26</v>
      </c>
      <c r="U529" s="1">
        <v>91</v>
      </c>
      <c r="V529" s="1" t="str">
        <f t="shared" si="121"/>
        <v>Education: $91.00</v>
      </c>
      <c r="W529" s="1">
        <f>IF(U529="","",ROUND(U529*'Lookup Values'!$A$2,2))</f>
        <v>8.08</v>
      </c>
      <c r="X529" s="9" t="str">
        <f t="shared" si="122"/>
        <v>Expense</v>
      </c>
      <c r="Y529" s="2" t="s">
        <v>394</v>
      </c>
      <c r="Z529" s="3">
        <f t="shared" si="123"/>
        <v>39532</v>
      </c>
      <c r="AA529" s="67" t="str">
        <f t="shared" si="124"/>
        <v>NO</v>
      </c>
      <c r="AB529" s="2" t="str">
        <f t="shared" si="125"/>
        <v>NO</v>
      </c>
      <c r="AC529" t="str">
        <f>IF(AND(AND(G529&gt;=2007,G529&lt;=2009),OR(S529&lt;&gt;"MTA",S529&lt;&gt;"Fandango"),OR(P529="Food",P529="Shopping",P529="Entertainment")),"Awesome Transaction",IF(AND(G529&lt;=2010,Q529&lt;&gt;"Alcohol"),"Late Transaction",IF(G529=2006,"Early Transaction","CRAP Transaction")))</f>
        <v>Late Transaction</v>
      </c>
    </row>
    <row r="530" spans="1:29" x14ac:dyDescent="0.25">
      <c r="A530" s="2">
        <v>529</v>
      </c>
      <c r="B530" s="3" t="str">
        <f>TEXT(C530,"yymmdd") &amp; "-" &amp; UPPER(LEFT(P530,2)) &amp; "-" &amp; UPPER(LEFT(S530,3))</f>
        <v>090608-ED-ANT</v>
      </c>
      <c r="C530" s="3">
        <v>39972</v>
      </c>
      <c r="D530" s="3">
        <f t="shared" si="113"/>
        <v>39986</v>
      </c>
      <c r="E530" s="3">
        <f t="shared" si="114"/>
        <v>40033</v>
      </c>
      <c r="F530" s="3">
        <f t="shared" si="115"/>
        <v>39994</v>
      </c>
      <c r="G530" s="61">
        <f t="shared" si="116"/>
        <v>2009</v>
      </c>
      <c r="H530" s="61">
        <f t="shared" si="117"/>
        <v>6</v>
      </c>
      <c r="I530" s="61" t="str">
        <f>VLOOKUP(H530,'Lookup Values'!$C$2:$D$13,2,FALSE)</f>
        <v>JUN</v>
      </c>
      <c r="J530" s="61">
        <f t="shared" si="118"/>
        <v>8</v>
      </c>
      <c r="K530" s="61">
        <f t="shared" si="119"/>
        <v>2</v>
      </c>
      <c r="L530" s="61" t="str">
        <f>VLOOKUP(K530,'Lookup Values'!$F$2:$G$8,2,FALSE)</f>
        <v>Monday</v>
      </c>
      <c r="M530" s="3">
        <v>39979</v>
      </c>
      <c r="N530" s="63">
        <f t="shared" si="112"/>
        <v>7</v>
      </c>
      <c r="O530" s="8">
        <v>0.78478107941862718</v>
      </c>
      <c r="P530" t="s">
        <v>24</v>
      </c>
      <c r="Q530" t="s">
        <v>25</v>
      </c>
      <c r="R530" t="str">
        <f t="shared" si="120"/>
        <v>Education: Tango Lessons</v>
      </c>
      <c r="S530" t="s">
        <v>23</v>
      </c>
      <c r="T530" t="s">
        <v>29</v>
      </c>
      <c r="U530" s="1">
        <v>497</v>
      </c>
      <c r="V530" s="1" t="str">
        <f t="shared" si="121"/>
        <v>Education: $497.00</v>
      </c>
      <c r="W530" s="1">
        <f>IF(U530="","",ROUND(U530*'Lookup Values'!$A$2,2))</f>
        <v>44.11</v>
      </c>
      <c r="X530" s="9" t="str">
        <f t="shared" si="122"/>
        <v>Expense</v>
      </c>
      <c r="Y530" s="2" t="s">
        <v>531</v>
      </c>
      <c r="Z530" s="3">
        <f t="shared" si="123"/>
        <v>39972</v>
      </c>
      <c r="AA530" s="67" t="str">
        <f t="shared" si="124"/>
        <v>NO</v>
      </c>
      <c r="AB530" s="2" t="str">
        <f t="shared" si="125"/>
        <v>NO</v>
      </c>
      <c r="AC530" t="str">
        <f>IF(AND(AND(G530&gt;=2007,G530&lt;=2009),OR(S530&lt;&gt;"MTA",S530&lt;&gt;"Fandango"),OR(P530="Food",P530="Shopping",P530="Entertainment")),"Awesome Transaction",IF(AND(G530&lt;=2010,Q530&lt;&gt;"Alcohol"),"Late Transaction",IF(G530=2006,"Early Transaction","CRAP Transaction")))</f>
        <v>Late Transaction</v>
      </c>
    </row>
    <row r="531" spans="1:29" x14ac:dyDescent="0.25">
      <c r="A531" s="2">
        <v>530</v>
      </c>
      <c r="B531" s="3" t="str">
        <f>TEXT(C531,"yymmdd") &amp; "-" &amp; UPPER(LEFT(P531,2)) &amp; "-" &amp; UPPER(LEFT(S531,3))</f>
        <v>120611-FO-CIT</v>
      </c>
      <c r="C531" s="3">
        <v>41071</v>
      </c>
      <c r="D531" s="3">
        <f t="shared" si="113"/>
        <v>41085</v>
      </c>
      <c r="E531" s="3">
        <f t="shared" si="114"/>
        <v>41132</v>
      </c>
      <c r="F531" s="3">
        <f t="shared" si="115"/>
        <v>41090</v>
      </c>
      <c r="G531" s="61">
        <f t="shared" si="116"/>
        <v>2012</v>
      </c>
      <c r="H531" s="61">
        <f t="shared" si="117"/>
        <v>6</v>
      </c>
      <c r="I531" s="61" t="str">
        <f>VLOOKUP(H531,'Lookup Values'!$C$2:$D$13,2,FALSE)</f>
        <v>JUN</v>
      </c>
      <c r="J531" s="61">
        <f t="shared" si="118"/>
        <v>11</v>
      </c>
      <c r="K531" s="61">
        <f t="shared" si="119"/>
        <v>2</v>
      </c>
      <c r="L531" s="61" t="str">
        <f>VLOOKUP(K531,'Lookup Values'!$F$2:$G$8,2,FALSE)</f>
        <v>Monday</v>
      </c>
      <c r="M531" s="3">
        <v>41075</v>
      </c>
      <c r="N531" s="63">
        <f t="shared" si="112"/>
        <v>4</v>
      </c>
      <c r="O531" s="8">
        <v>0.46805122497576923</v>
      </c>
      <c r="P531" t="s">
        <v>18</v>
      </c>
      <c r="Q531" t="s">
        <v>43</v>
      </c>
      <c r="R531" t="str">
        <f t="shared" si="120"/>
        <v>Food: Coffee</v>
      </c>
      <c r="S531" t="s">
        <v>42</v>
      </c>
      <c r="T531" t="s">
        <v>26</v>
      </c>
      <c r="U531" s="1">
        <v>248</v>
      </c>
      <c r="V531" s="1" t="str">
        <f t="shared" si="121"/>
        <v>Food: $248.00</v>
      </c>
      <c r="W531" s="1">
        <f>IF(U531="","",ROUND(U531*'Lookup Values'!$A$2,2))</f>
        <v>22.01</v>
      </c>
      <c r="X531" s="9" t="str">
        <f t="shared" si="122"/>
        <v>Expense</v>
      </c>
      <c r="Y531" s="2" t="s">
        <v>532</v>
      </c>
      <c r="Z531" s="3">
        <f t="shared" si="123"/>
        <v>41071</v>
      </c>
      <c r="AA531" s="67" t="str">
        <f t="shared" si="124"/>
        <v>NO</v>
      </c>
      <c r="AB531" s="2" t="str">
        <f t="shared" si="125"/>
        <v>NO</v>
      </c>
      <c r="AC531" t="str">
        <f>IF(AND(AND(G531&gt;=2007,G531&lt;=2009),OR(S531&lt;&gt;"MTA",S531&lt;&gt;"Fandango"),OR(P531="Food",P531="Shopping",P531="Entertainment")),"Awesome Transaction",IF(AND(G531&lt;=2010,Q531&lt;&gt;"Alcohol"),"Late Transaction",IF(G531=2006,"Early Transaction","CRAP Transaction")))</f>
        <v>CRAP Transaction</v>
      </c>
    </row>
    <row r="532" spans="1:29" x14ac:dyDescent="0.25">
      <c r="A532" s="2">
        <v>531</v>
      </c>
      <c r="B532" s="3" t="str">
        <f>TEXT(C532,"yymmdd") &amp; "-" &amp; UPPER(LEFT(P532,2)) &amp; "-" &amp; UPPER(LEFT(S532,3))</f>
        <v>100525-TR-MTA</v>
      </c>
      <c r="C532" s="3">
        <v>40323</v>
      </c>
      <c r="D532" s="3">
        <f t="shared" si="113"/>
        <v>40337</v>
      </c>
      <c r="E532" s="3">
        <f t="shared" si="114"/>
        <v>40384</v>
      </c>
      <c r="F532" s="3">
        <f t="shared" si="115"/>
        <v>40329</v>
      </c>
      <c r="G532" s="61">
        <f t="shared" si="116"/>
        <v>2010</v>
      </c>
      <c r="H532" s="61">
        <f t="shared" si="117"/>
        <v>5</v>
      </c>
      <c r="I532" s="61" t="str">
        <f>VLOOKUP(H532,'Lookup Values'!$C$2:$D$13,2,FALSE)</f>
        <v>MAY</v>
      </c>
      <c r="J532" s="61">
        <f t="shared" si="118"/>
        <v>25</v>
      </c>
      <c r="K532" s="61">
        <f t="shared" si="119"/>
        <v>3</v>
      </c>
      <c r="L532" s="61" t="str">
        <f>VLOOKUP(K532,'Lookup Values'!$F$2:$G$8,2,FALSE)</f>
        <v>Tuesday</v>
      </c>
      <c r="M532" s="3">
        <v>40326</v>
      </c>
      <c r="N532" s="63">
        <f t="shared" si="112"/>
        <v>3</v>
      </c>
      <c r="O532" s="8">
        <v>0.60437018465310266</v>
      </c>
      <c r="P532" t="s">
        <v>33</v>
      </c>
      <c r="Q532" t="s">
        <v>34</v>
      </c>
      <c r="R532" t="str">
        <f t="shared" si="120"/>
        <v>Transportation: Subway</v>
      </c>
      <c r="S532" t="s">
        <v>32</v>
      </c>
      <c r="T532" t="s">
        <v>29</v>
      </c>
      <c r="U532" s="1">
        <v>86</v>
      </c>
      <c r="V532" s="1" t="str">
        <f t="shared" si="121"/>
        <v>Transportation: $86.00</v>
      </c>
      <c r="W532" s="1">
        <f>IF(U532="","",ROUND(U532*'Lookup Values'!$A$2,2))</f>
        <v>7.63</v>
      </c>
      <c r="X532" s="9" t="str">
        <f t="shared" si="122"/>
        <v>Expense</v>
      </c>
      <c r="Y532" s="2" t="s">
        <v>533</v>
      </c>
      <c r="Z532" s="3">
        <f t="shared" si="123"/>
        <v>40323</v>
      </c>
      <c r="AA532" s="67" t="str">
        <f t="shared" si="124"/>
        <v>YES</v>
      </c>
      <c r="AB532" s="2" t="str">
        <f t="shared" si="125"/>
        <v>NO</v>
      </c>
      <c r="AC532" t="str">
        <f>IF(AND(AND(G532&gt;=2007,G532&lt;=2009),OR(S532&lt;&gt;"MTA",S532&lt;&gt;"Fandango"),OR(P532="Food",P532="Shopping",P532="Entertainment")),"Awesome Transaction",IF(AND(G532&lt;=2010,Q532&lt;&gt;"Alcohol"),"Late Transaction",IF(G532=2006,"Early Transaction","CRAP Transaction")))</f>
        <v>Late Transaction</v>
      </c>
    </row>
    <row r="533" spans="1:29" x14ac:dyDescent="0.25">
      <c r="A533" s="2">
        <v>532</v>
      </c>
      <c r="B533" s="3" t="str">
        <f>TEXT(C533,"yymmdd") &amp; "-" &amp; UPPER(LEFT(P533,2)) &amp; "-" &amp; UPPER(LEFT(S533,3))</f>
        <v>120211-HE-FRE</v>
      </c>
      <c r="C533" s="3">
        <v>40950</v>
      </c>
      <c r="D533" s="3">
        <f t="shared" si="113"/>
        <v>40963</v>
      </c>
      <c r="E533" s="3">
        <f t="shared" si="114"/>
        <v>41010</v>
      </c>
      <c r="F533" s="3">
        <f t="shared" si="115"/>
        <v>40968</v>
      </c>
      <c r="G533" s="61">
        <f t="shared" si="116"/>
        <v>2012</v>
      </c>
      <c r="H533" s="61">
        <f t="shared" si="117"/>
        <v>2</v>
      </c>
      <c r="I533" s="61" t="str">
        <f>VLOOKUP(H533,'Lookup Values'!$C$2:$D$13,2,FALSE)</f>
        <v>FEB</v>
      </c>
      <c r="J533" s="61">
        <f t="shared" si="118"/>
        <v>11</v>
      </c>
      <c r="K533" s="61">
        <f t="shared" si="119"/>
        <v>7</v>
      </c>
      <c r="L533" s="61" t="str">
        <f>VLOOKUP(K533,'Lookup Values'!$F$2:$G$8,2,FALSE)</f>
        <v>Saturday</v>
      </c>
      <c r="M533" s="3">
        <v>40957</v>
      </c>
      <c r="N533" s="63">
        <f t="shared" si="112"/>
        <v>7</v>
      </c>
      <c r="O533" s="8">
        <v>0.64674725242928388</v>
      </c>
      <c r="P533" t="s">
        <v>45</v>
      </c>
      <c r="Q533" t="s">
        <v>46</v>
      </c>
      <c r="R533" t="str">
        <f t="shared" si="120"/>
        <v>Health: Insurance Premium</v>
      </c>
      <c r="S533" t="s">
        <v>44</v>
      </c>
      <c r="T533" t="s">
        <v>29</v>
      </c>
      <c r="U533" s="1">
        <v>266</v>
      </c>
      <c r="V533" s="1" t="str">
        <f t="shared" si="121"/>
        <v>Health: $266.00</v>
      </c>
      <c r="W533" s="1">
        <f>IF(U533="","",ROUND(U533*'Lookup Values'!$A$2,2))</f>
        <v>23.61</v>
      </c>
      <c r="X533" s="9" t="str">
        <f t="shared" si="122"/>
        <v>Expense</v>
      </c>
      <c r="Y533" s="2" t="s">
        <v>534</v>
      </c>
      <c r="Z533" s="3">
        <f t="shared" si="123"/>
        <v>40950</v>
      </c>
      <c r="AA533" s="67" t="str">
        <f t="shared" si="124"/>
        <v>NO</v>
      </c>
      <c r="AB533" s="2" t="str">
        <f t="shared" si="125"/>
        <v>NO</v>
      </c>
      <c r="AC533" t="str">
        <f>IF(AND(AND(G533&gt;=2007,G533&lt;=2009),OR(S533&lt;&gt;"MTA",S533&lt;&gt;"Fandango"),OR(P533="Food",P533="Shopping",P533="Entertainment")),"Awesome Transaction",IF(AND(G533&lt;=2010,Q533&lt;&gt;"Alcohol"),"Late Transaction",IF(G533=2006,"Early Transaction","CRAP Transaction")))</f>
        <v>CRAP Transaction</v>
      </c>
    </row>
    <row r="534" spans="1:29" x14ac:dyDescent="0.25">
      <c r="A534" s="2">
        <v>533</v>
      </c>
      <c r="B534" s="3" t="str">
        <f>TEXT(C534,"yymmdd") &amp; "-" &amp; UPPER(LEFT(P534,2)) &amp; "-" &amp; UPPER(LEFT(S534,3))</f>
        <v>070421-FO-CIT</v>
      </c>
      <c r="C534" s="3">
        <v>39193</v>
      </c>
      <c r="D534" s="3">
        <f t="shared" si="113"/>
        <v>39206</v>
      </c>
      <c r="E534" s="3">
        <f t="shared" si="114"/>
        <v>39254</v>
      </c>
      <c r="F534" s="3">
        <f t="shared" si="115"/>
        <v>39202</v>
      </c>
      <c r="G534" s="61">
        <f t="shared" si="116"/>
        <v>2007</v>
      </c>
      <c r="H534" s="61">
        <f t="shared" si="117"/>
        <v>4</v>
      </c>
      <c r="I534" s="61" t="str">
        <f>VLOOKUP(H534,'Lookup Values'!$C$2:$D$13,2,FALSE)</f>
        <v>APR</v>
      </c>
      <c r="J534" s="61">
        <f t="shared" si="118"/>
        <v>21</v>
      </c>
      <c r="K534" s="61">
        <f t="shared" si="119"/>
        <v>7</v>
      </c>
      <c r="L534" s="61" t="str">
        <f>VLOOKUP(K534,'Lookup Values'!$F$2:$G$8,2,FALSE)</f>
        <v>Saturday</v>
      </c>
      <c r="M534" s="3">
        <v>39202</v>
      </c>
      <c r="N534" s="63">
        <f t="shared" si="112"/>
        <v>9</v>
      </c>
      <c r="O534" s="8">
        <v>0.13385705658731539</v>
      </c>
      <c r="P534" t="s">
        <v>18</v>
      </c>
      <c r="Q534" t="s">
        <v>43</v>
      </c>
      <c r="R534" t="str">
        <f t="shared" si="120"/>
        <v>Food: Coffee</v>
      </c>
      <c r="S534" t="s">
        <v>42</v>
      </c>
      <c r="T534" t="s">
        <v>16</v>
      </c>
      <c r="U534" s="1">
        <v>35</v>
      </c>
      <c r="V534" s="1" t="str">
        <f t="shared" si="121"/>
        <v>Food: $35.00</v>
      </c>
      <c r="W534" s="1">
        <f>IF(U534="","",ROUND(U534*'Lookup Values'!$A$2,2))</f>
        <v>3.11</v>
      </c>
      <c r="X534" s="9" t="str">
        <f t="shared" si="122"/>
        <v>Expense</v>
      </c>
      <c r="Y534" s="2" t="s">
        <v>535</v>
      </c>
      <c r="Z534" s="3">
        <f t="shared" si="123"/>
        <v>39193</v>
      </c>
      <c r="AA534" s="67" t="str">
        <f t="shared" si="124"/>
        <v>NO</v>
      </c>
      <c r="AB534" s="2" t="str">
        <f t="shared" si="125"/>
        <v>NO</v>
      </c>
      <c r="AC534" t="str">
        <f>IF(AND(AND(G534&gt;=2007,G534&lt;=2009),OR(S534&lt;&gt;"MTA",S534&lt;&gt;"Fandango"),OR(P534="Food",P534="Shopping",P534="Entertainment")),"Awesome Transaction",IF(AND(G534&lt;=2010,Q534&lt;&gt;"Alcohol"),"Late Transaction",IF(G534=2006,"Early Transaction","CRAP Transaction")))</f>
        <v>Awesome Transaction</v>
      </c>
    </row>
    <row r="535" spans="1:29" x14ac:dyDescent="0.25">
      <c r="A535" s="2">
        <v>534</v>
      </c>
      <c r="B535" s="3" t="str">
        <f>TEXT(C535,"yymmdd") &amp; "-" &amp; UPPER(LEFT(P535,2)) &amp; "-" &amp; UPPER(LEFT(S535,3))</f>
        <v>070905-SH-AMA</v>
      </c>
      <c r="C535" s="3">
        <v>39330</v>
      </c>
      <c r="D535" s="3">
        <f t="shared" si="113"/>
        <v>39344</v>
      </c>
      <c r="E535" s="3">
        <f t="shared" si="114"/>
        <v>39391</v>
      </c>
      <c r="F535" s="3">
        <f t="shared" si="115"/>
        <v>39355</v>
      </c>
      <c r="G535" s="61">
        <f t="shared" si="116"/>
        <v>2007</v>
      </c>
      <c r="H535" s="61">
        <f t="shared" si="117"/>
        <v>9</v>
      </c>
      <c r="I535" s="61" t="str">
        <f>VLOOKUP(H535,'Lookup Values'!$C$2:$D$13,2,FALSE)</f>
        <v>SEP</v>
      </c>
      <c r="J535" s="61">
        <f t="shared" si="118"/>
        <v>5</v>
      </c>
      <c r="K535" s="61">
        <f t="shared" si="119"/>
        <v>4</v>
      </c>
      <c r="L535" s="61" t="str">
        <f>VLOOKUP(K535,'Lookup Values'!$F$2:$G$8,2,FALSE)</f>
        <v>Wednesday</v>
      </c>
      <c r="M535" s="3">
        <v>39337</v>
      </c>
      <c r="N535" s="63">
        <f t="shared" si="112"/>
        <v>7</v>
      </c>
      <c r="O535" s="8">
        <v>0.14084637287704205</v>
      </c>
      <c r="P535" t="s">
        <v>21</v>
      </c>
      <c r="Q535" t="s">
        <v>22</v>
      </c>
      <c r="R535" t="str">
        <f t="shared" si="120"/>
        <v>Shopping: Electronics</v>
      </c>
      <c r="S535" t="s">
        <v>20</v>
      </c>
      <c r="T535" t="s">
        <v>29</v>
      </c>
      <c r="U535" s="1">
        <v>197</v>
      </c>
      <c r="V535" s="1" t="str">
        <f t="shared" si="121"/>
        <v>Shopping: $197.00</v>
      </c>
      <c r="W535" s="1">
        <f>IF(U535="","",ROUND(U535*'Lookup Values'!$A$2,2))</f>
        <v>17.48</v>
      </c>
      <c r="X535" s="9" t="str">
        <f t="shared" si="122"/>
        <v>Expense</v>
      </c>
      <c r="Y535" s="2" t="s">
        <v>536</v>
      </c>
      <c r="Z535" s="3">
        <f t="shared" si="123"/>
        <v>39330</v>
      </c>
      <c r="AA535" s="67" t="str">
        <f t="shared" si="124"/>
        <v>YES</v>
      </c>
      <c r="AB535" s="2" t="str">
        <f t="shared" si="125"/>
        <v>NO</v>
      </c>
      <c r="AC535" t="str">
        <f>IF(AND(AND(G535&gt;=2007,G535&lt;=2009),OR(S535&lt;&gt;"MTA",S535&lt;&gt;"Fandango"),OR(P535="Food",P535="Shopping",P535="Entertainment")),"Awesome Transaction",IF(AND(G535&lt;=2010,Q535&lt;&gt;"Alcohol"),"Late Transaction",IF(G535=2006,"Early Transaction","CRAP Transaction")))</f>
        <v>Awesome Transaction</v>
      </c>
    </row>
    <row r="536" spans="1:29" x14ac:dyDescent="0.25">
      <c r="A536" s="2">
        <v>535</v>
      </c>
      <c r="B536" s="3" t="str">
        <f>TEXT(C536,"yymmdd") &amp; "-" &amp; UPPER(LEFT(P536,2)) &amp; "-" &amp; UPPER(LEFT(S536,3))</f>
        <v>070620-IN-EZE</v>
      </c>
      <c r="C536" s="3">
        <v>39253</v>
      </c>
      <c r="D536" s="3">
        <f t="shared" si="113"/>
        <v>39267</v>
      </c>
      <c r="E536" s="3">
        <f t="shared" si="114"/>
        <v>39314</v>
      </c>
      <c r="F536" s="3">
        <f t="shared" si="115"/>
        <v>39263</v>
      </c>
      <c r="G536" s="61">
        <f t="shared" si="116"/>
        <v>2007</v>
      </c>
      <c r="H536" s="61">
        <f t="shared" si="117"/>
        <v>6</v>
      </c>
      <c r="I536" s="61" t="str">
        <f>VLOOKUP(H536,'Lookup Values'!$C$2:$D$13,2,FALSE)</f>
        <v>JUN</v>
      </c>
      <c r="J536" s="61">
        <f t="shared" si="118"/>
        <v>20</v>
      </c>
      <c r="K536" s="61">
        <f t="shared" si="119"/>
        <v>4</v>
      </c>
      <c r="L536" s="61" t="str">
        <f>VLOOKUP(K536,'Lookup Values'!$F$2:$G$8,2,FALSE)</f>
        <v>Wednesday</v>
      </c>
      <c r="M536" s="3">
        <v>39256</v>
      </c>
      <c r="N536" s="63">
        <f t="shared" si="112"/>
        <v>3</v>
      </c>
      <c r="O536" s="8">
        <v>0.37215457150483533</v>
      </c>
      <c r="P536" t="s">
        <v>61</v>
      </c>
      <c r="Q536" t="s">
        <v>62</v>
      </c>
      <c r="R536" t="str">
        <f t="shared" si="120"/>
        <v>Income: Salary</v>
      </c>
      <c r="S536" t="s">
        <v>65</v>
      </c>
      <c r="T536" t="s">
        <v>26</v>
      </c>
      <c r="U536" s="1">
        <v>361</v>
      </c>
      <c r="V536" s="1" t="str">
        <f t="shared" si="121"/>
        <v>Income: $361.00</v>
      </c>
      <c r="W536" s="1">
        <f>IF(U536="","",ROUND(U536*'Lookup Values'!$A$2,2))</f>
        <v>32.04</v>
      </c>
      <c r="X536" s="9" t="str">
        <f t="shared" si="122"/>
        <v>Income</v>
      </c>
      <c r="Y536" s="2" t="s">
        <v>537</v>
      </c>
      <c r="Z536" s="3">
        <f t="shared" si="123"/>
        <v>39253</v>
      </c>
      <c r="AA536" s="67" t="str">
        <f t="shared" si="124"/>
        <v>NO</v>
      </c>
      <c r="AB536" s="2" t="str">
        <f t="shared" si="125"/>
        <v>NO</v>
      </c>
      <c r="AC536" t="str">
        <f>IF(AND(AND(G536&gt;=2007,G536&lt;=2009),OR(S536&lt;&gt;"MTA",S536&lt;&gt;"Fandango"),OR(P536="Food",P536="Shopping",P536="Entertainment")),"Awesome Transaction",IF(AND(G536&lt;=2010,Q536&lt;&gt;"Alcohol"),"Late Transaction",IF(G536=2006,"Early Transaction","CRAP Transaction")))</f>
        <v>Late Transaction</v>
      </c>
    </row>
    <row r="537" spans="1:29" x14ac:dyDescent="0.25">
      <c r="A537" s="2">
        <v>536</v>
      </c>
      <c r="B537" s="3" t="str">
        <f>TEXT(C537,"yymmdd") &amp; "-" &amp; UPPER(LEFT(P537,2)) &amp; "-" &amp; UPPER(LEFT(S537,3))</f>
        <v>100416-FO-CIT</v>
      </c>
      <c r="C537" s="3">
        <v>40284</v>
      </c>
      <c r="D537" s="3">
        <f t="shared" si="113"/>
        <v>40298</v>
      </c>
      <c r="E537" s="3">
        <f t="shared" si="114"/>
        <v>40345</v>
      </c>
      <c r="F537" s="3">
        <f t="shared" si="115"/>
        <v>40298</v>
      </c>
      <c r="G537" s="61">
        <f t="shared" si="116"/>
        <v>2010</v>
      </c>
      <c r="H537" s="61">
        <f t="shared" si="117"/>
        <v>4</v>
      </c>
      <c r="I537" s="61" t="str">
        <f>VLOOKUP(H537,'Lookup Values'!$C$2:$D$13,2,FALSE)</f>
        <v>APR</v>
      </c>
      <c r="J537" s="61">
        <f t="shared" si="118"/>
        <v>16</v>
      </c>
      <c r="K537" s="61">
        <f t="shared" si="119"/>
        <v>6</v>
      </c>
      <c r="L537" s="61" t="str">
        <f>VLOOKUP(K537,'Lookup Values'!$F$2:$G$8,2,FALSE)</f>
        <v>Friday</v>
      </c>
      <c r="M537" s="3">
        <v>40287</v>
      </c>
      <c r="N537" s="63">
        <f t="shared" si="112"/>
        <v>3</v>
      </c>
      <c r="O537" s="8">
        <v>0.31687416770524368</v>
      </c>
      <c r="P537" t="s">
        <v>18</v>
      </c>
      <c r="Q537" t="s">
        <v>43</v>
      </c>
      <c r="R537" t="str">
        <f t="shared" si="120"/>
        <v>Food: Coffee</v>
      </c>
      <c r="S537" t="s">
        <v>42</v>
      </c>
      <c r="T537" t="s">
        <v>29</v>
      </c>
      <c r="U537" s="1">
        <v>348</v>
      </c>
      <c r="V537" s="1" t="str">
        <f t="shared" si="121"/>
        <v>Food: $348.00</v>
      </c>
      <c r="W537" s="1">
        <f>IF(U537="","",ROUND(U537*'Lookup Values'!$A$2,2))</f>
        <v>30.89</v>
      </c>
      <c r="X537" s="9" t="str">
        <f t="shared" si="122"/>
        <v>Expense</v>
      </c>
      <c r="Y537" s="2" t="s">
        <v>538</v>
      </c>
      <c r="Z537" s="3">
        <f t="shared" si="123"/>
        <v>40284</v>
      </c>
      <c r="AA537" s="67" t="str">
        <f t="shared" si="124"/>
        <v>NO</v>
      </c>
      <c r="AB537" s="2" t="str">
        <f t="shared" si="125"/>
        <v>NO</v>
      </c>
      <c r="AC537" t="str">
        <f>IF(AND(AND(G537&gt;=2007,G537&lt;=2009),OR(S537&lt;&gt;"MTA",S537&lt;&gt;"Fandango"),OR(P537="Food",P537="Shopping",P537="Entertainment")),"Awesome Transaction",IF(AND(G537&lt;=2010,Q537&lt;&gt;"Alcohol"),"Late Transaction",IF(G537=2006,"Early Transaction","CRAP Transaction")))</f>
        <v>Late Transaction</v>
      </c>
    </row>
    <row r="538" spans="1:29" x14ac:dyDescent="0.25">
      <c r="A538" s="2">
        <v>537</v>
      </c>
      <c r="B538" s="3" t="str">
        <f>TEXT(C538,"yymmdd") &amp; "-" &amp; UPPER(LEFT(P538,2)) &amp; "-" &amp; UPPER(LEFT(S538,3))</f>
        <v>110830-IN-EZE</v>
      </c>
      <c r="C538" s="3">
        <v>40785</v>
      </c>
      <c r="D538" s="3">
        <f t="shared" si="113"/>
        <v>40799</v>
      </c>
      <c r="E538" s="3">
        <f t="shared" si="114"/>
        <v>40846</v>
      </c>
      <c r="F538" s="3">
        <f t="shared" si="115"/>
        <v>40786</v>
      </c>
      <c r="G538" s="61">
        <f t="shared" si="116"/>
        <v>2011</v>
      </c>
      <c r="H538" s="61">
        <f t="shared" si="117"/>
        <v>8</v>
      </c>
      <c r="I538" s="61" t="str">
        <f>VLOOKUP(H538,'Lookup Values'!$C$2:$D$13,2,FALSE)</f>
        <v>AUG</v>
      </c>
      <c r="J538" s="61">
        <f t="shared" si="118"/>
        <v>30</v>
      </c>
      <c r="K538" s="61">
        <f t="shared" si="119"/>
        <v>3</v>
      </c>
      <c r="L538" s="61" t="str">
        <f>VLOOKUP(K538,'Lookup Values'!$F$2:$G$8,2,FALSE)</f>
        <v>Tuesday</v>
      </c>
      <c r="M538" s="3">
        <v>40787</v>
      </c>
      <c r="N538" s="63">
        <f t="shared" si="112"/>
        <v>2</v>
      </c>
      <c r="O538" s="8">
        <v>0.96503050602479379</v>
      </c>
      <c r="P538" t="s">
        <v>61</v>
      </c>
      <c r="Q538" t="s">
        <v>62</v>
      </c>
      <c r="R538" t="str">
        <f t="shared" si="120"/>
        <v>Income: Salary</v>
      </c>
      <c r="S538" t="s">
        <v>65</v>
      </c>
      <c r="T538" t="s">
        <v>26</v>
      </c>
      <c r="U538" s="1">
        <v>325</v>
      </c>
      <c r="V538" s="1" t="str">
        <f t="shared" si="121"/>
        <v>Income: $325.00</v>
      </c>
      <c r="W538" s="1">
        <f>IF(U538="","",ROUND(U538*'Lookup Values'!$A$2,2))</f>
        <v>28.84</v>
      </c>
      <c r="X538" s="9" t="str">
        <f t="shared" si="122"/>
        <v>Income</v>
      </c>
      <c r="Y538" s="2" t="s">
        <v>539</v>
      </c>
      <c r="Z538" s="3">
        <f t="shared" si="123"/>
        <v>40785</v>
      </c>
      <c r="AA538" s="67" t="str">
        <f t="shared" si="124"/>
        <v>NO</v>
      </c>
      <c r="AB538" s="2" t="str">
        <f t="shared" si="125"/>
        <v>NO</v>
      </c>
      <c r="AC538" t="str">
        <f>IF(AND(AND(G538&gt;=2007,G538&lt;=2009),OR(S538&lt;&gt;"MTA",S538&lt;&gt;"Fandango"),OR(P538="Food",P538="Shopping",P538="Entertainment")),"Awesome Transaction",IF(AND(G538&lt;=2010,Q538&lt;&gt;"Alcohol"),"Late Transaction",IF(G538=2006,"Early Transaction","CRAP Transaction")))</f>
        <v>CRAP Transaction</v>
      </c>
    </row>
    <row r="539" spans="1:29" x14ac:dyDescent="0.25">
      <c r="A539" s="2">
        <v>538</v>
      </c>
      <c r="B539" s="3" t="str">
        <f>TEXT(C539,"yymmdd") &amp; "-" &amp; UPPER(LEFT(P539,2)) &amp; "-" &amp; UPPER(LEFT(S539,3))</f>
        <v>120626-IN-EZE</v>
      </c>
      <c r="C539" s="3">
        <v>41086</v>
      </c>
      <c r="D539" s="3">
        <f t="shared" si="113"/>
        <v>41100</v>
      </c>
      <c r="E539" s="3">
        <f t="shared" si="114"/>
        <v>41147</v>
      </c>
      <c r="F539" s="3">
        <f t="shared" si="115"/>
        <v>41090</v>
      </c>
      <c r="G539" s="61">
        <f t="shared" si="116"/>
        <v>2012</v>
      </c>
      <c r="H539" s="61">
        <f t="shared" si="117"/>
        <v>6</v>
      </c>
      <c r="I539" s="61" t="str">
        <f>VLOOKUP(H539,'Lookup Values'!$C$2:$D$13,2,FALSE)</f>
        <v>JUN</v>
      </c>
      <c r="J539" s="61">
        <f t="shared" si="118"/>
        <v>26</v>
      </c>
      <c r="K539" s="61">
        <f t="shared" si="119"/>
        <v>3</v>
      </c>
      <c r="L539" s="61" t="str">
        <f>VLOOKUP(K539,'Lookup Values'!$F$2:$G$8,2,FALSE)</f>
        <v>Tuesday</v>
      </c>
      <c r="M539" s="3">
        <v>41087</v>
      </c>
      <c r="N539" s="63">
        <f t="shared" si="112"/>
        <v>1</v>
      </c>
      <c r="O539" s="8">
        <v>8.9026493561865316E-2</v>
      </c>
      <c r="P539" t="s">
        <v>61</v>
      </c>
      <c r="Q539" t="s">
        <v>62</v>
      </c>
      <c r="R539" t="str">
        <f t="shared" si="120"/>
        <v>Income: Salary</v>
      </c>
      <c r="S539" t="s">
        <v>65</v>
      </c>
      <c r="T539" t="s">
        <v>16</v>
      </c>
      <c r="U539" s="1">
        <v>133</v>
      </c>
      <c r="V539" s="1" t="str">
        <f t="shared" si="121"/>
        <v>Income: $133.00</v>
      </c>
      <c r="W539" s="1">
        <f>IF(U539="","",ROUND(U539*'Lookup Values'!$A$2,2))</f>
        <v>11.8</v>
      </c>
      <c r="X539" s="9" t="str">
        <f t="shared" si="122"/>
        <v>Income</v>
      </c>
      <c r="Y539" s="2" t="s">
        <v>540</v>
      </c>
      <c r="Z539" s="3">
        <f t="shared" si="123"/>
        <v>41086</v>
      </c>
      <c r="AA539" s="67" t="str">
        <f t="shared" si="124"/>
        <v>NO</v>
      </c>
      <c r="AB539" s="2" t="str">
        <f t="shared" si="125"/>
        <v>NO</v>
      </c>
      <c r="AC539" t="str">
        <f>IF(AND(AND(G539&gt;=2007,G539&lt;=2009),OR(S539&lt;&gt;"MTA",S539&lt;&gt;"Fandango"),OR(P539="Food",P539="Shopping",P539="Entertainment")),"Awesome Transaction",IF(AND(G539&lt;=2010,Q539&lt;&gt;"Alcohol"),"Late Transaction",IF(G539=2006,"Early Transaction","CRAP Transaction")))</f>
        <v>CRAP Transaction</v>
      </c>
    </row>
    <row r="540" spans="1:29" x14ac:dyDescent="0.25">
      <c r="A540" s="2">
        <v>539</v>
      </c>
      <c r="B540" s="3" t="str">
        <f>TEXT(C540,"yymmdd") &amp; "-" &amp; UPPER(LEFT(P540,2)) &amp; "-" &amp; UPPER(LEFT(S540,3))</f>
        <v>120312-EN-FAN</v>
      </c>
      <c r="C540" s="3">
        <v>40980</v>
      </c>
      <c r="D540" s="3">
        <f t="shared" si="113"/>
        <v>40994</v>
      </c>
      <c r="E540" s="3">
        <f t="shared" si="114"/>
        <v>41041</v>
      </c>
      <c r="F540" s="3">
        <f t="shared" si="115"/>
        <v>40999</v>
      </c>
      <c r="G540" s="61">
        <f t="shared" si="116"/>
        <v>2012</v>
      </c>
      <c r="H540" s="61">
        <f t="shared" si="117"/>
        <v>3</v>
      </c>
      <c r="I540" s="61" t="str">
        <f>VLOOKUP(H540,'Lookup Values'!$C$2:$D$13,2,FALSE)</f>
        <v>MAR</v>
      </c>
      <c r="J540" s="61">
        <f t="shared" si="118"/>
        <v>12</v>
      </c>
      <c r="K540" s="61">
        <f t="shared" si="119"/>
        <v>2</v>
      </c>
      <c r="L540" s="61" t="str">
        <f>VLOOKUP(K540,'Lookup Values'!$F$2:$G$8,2,FALSE)</f>
        <v>Monday</v>
      </c>
      <c r="M540" s="3">
        <v>40989</v>
      </c>
      <c r="N540" s="63">
        <f t="shared" si="112"/>
        <v>9</v>
      </c>
      <c r="O540" s="8">
        <v>0.12905619807235025</v>
      </c>
      <c r="P540" t="s">
        <v>14</v>
      </c>
      <c r="Q540" t="s">
        <v>28</v>
      </c>
      <c r="R540" t="str">
        <f t="shared" si="120"/>
        <v>Entertainment: Movies</v>
      </c>
      <c r="S540" t="s">
        <v>27</v>
      </c>
      <c r="T540" t="s">
        <v>29</v>
      </c>
      <c r="U540" s="1">
        <v>152</v>
      </c>
      <c r="V540" s="1" t="str">
        <f t="shared" si="121"/>
        <v>Entertainment: $152.00</v>
      </c>
      <c r="W540" s="1">
        <f>IF(U540="","",ROUND(U540*'Lookup Values'!$A$2,2))</f>
        <v>13.49</v>
      </c>
      <c r="X540" s="9" t="str">
        <f t="shared" si="122"/>
        <v>Expense</v>
      </c>
      <c r="Y540" s="2" t="s">
        <v>541</v>
      </c>
      <c r="Z540" s="3">
        <f t="shared" si="123"/>
        <v>40980</v>
      </c>
      <c r="AA540" s="67" t="str">
        <f t="shared" si="124"/>
        <v>NO</v>
      </c>
      <c r="AB540" s="2" t="str">
        <f t="shared" si="125"/>
        <v>NO</v>
      </c>
      <c r="AC540" t="str">
        <f>IF(AND(AND(G540&gt;=2007,G540&lt;=2009),OR(S540&lt;&gt;"MTA",S540&lt;&gt;"Fandango"),OR(P540="Food",P540="Shopping",P540="Entertainment")),"Awesome Transaction",IF(AND(G540&lt;=2010,Q540&lt;&gt;"Alcohol"),"Late Transaction",IF(G540=2006,"Early Transaction","CRAP Transaction")))</f>
        <v>CRAP Transaction</v>
      </c>
    </row>
    <row r="541" spans="1:29" x14ac:dyDescent="0.25">
      <c r="A541" s="2">
        <v>540</v>
      </c>
      <c r="B541" s="3" t="str">
        <f>TEXT(C541,"yymmdd") &amp; "-" &amp; UPPER(LEFT(P541,2)) &amp; "-" &amp; UPPER(LEFT(S541,3))</f>
        <v>110706-SH-EXP</v>
      </c>
      <c r="C541" s="3">
        <v>40730</v>
      </c>
      <c r="D541" s="3">
        <f t="shared" si="113"/>
        <v>40744</v>
      </c>
      <c r="E541" s="3">
        <f t="shared" si="114"/>
        <v>40792</v>
      </c>
      <c r="F541" s="3">
        <f t="shared" si="115"/>
        <v>40755</v>
      </c>
      <c r="G541" s="61">
        <f t="shared" si="116"/>
        <v>2011</v>
      </c>
      <c r="H541" s="61">
        <f t="shared" si="117"/>
        <v>7</v>
      </c>
      <c r="I541" s="61" t="str">
        <f>VLOOKUP(H541,'Lookup Values'!$C$2:$D$13,2,FALSE)</f>
        <v>JUL</v>
      </c>
      <c r="J541" s="61">
        <f t="shared" si="118"/>
        <v>6</v>
      </c>
      <c r="K541" s="61">
        <f t="shared" si="119"/>
        <v>4</v>
      </c>
      <c r="L541" s="61" t="str">
        <f>VLOOKUP(K541,'Lookup Values'!$F$2:$G$8,2,FALSE)</f>
        <v>Wednesday</v>
      </c>
      <c r="M541" s="3">
        <v>40739</v>
      </c>
      <c r="N541" s="63">
        <f t="shared" si="112"/>
        <v>9</v>
      </c>
      <c r="O541" s="8">
        <v>0.3395131432522982</v>
      </c>
      <c r="P541" t="s">
        <v>21</v>
      </c>
      <c r="Q541" t="s">
        <v>41</v>
      </c>
      <c r="R541" t="str">
        <f t="shared" si="120"/>
        <v>Shopping: Clothing</v>
      </c>
      <c r="S541" t="s">
        <v>40</v>
      </c>
      <c r="T541" t="s">
        <v>26</v>
      </c>
      <c r="U541" s="1">
        <v>276</v>
      </c>
      <c r="V541" s="1" t="str">
        <f t="shared" si="121"/>
        <v>Shopping: $276.00</v>
      </c>
      <c r="W541" s="1">
        <f>IF(U541="","",ROUND(U541*'Lookup Values'!$A$2,2))</f>
        <v>24.5</v>
      </c>
      <c r="X541" s="9" t="str">
        <f t="shared" si="122"/>
        <v>Expense</v>
      </c>
      <c r="Y541" s="2" t="s">
        <v>542</v>
      </c>
      <c r="Z541" s="3">
        <f t="shared" si="123"/>
        <v>40730</v>
      </c>
      <c r="AA541" s="67" t="str">
        <f t="shared" si="124"/>
        <v>NO</v>
      </c>
      <c r="AB541" s="2" t="str">
        <f t="shared" si="125"/>
        <v>NO</v>
      </c>
      <c r="AC541" t="str">
        <f>IF(AND(AND(G541&gt;=2007,G541&lt;=2009),OR(S541&lt;&gt;"MTA",S541&lt;&gt;"Fandango"),OR(P541="Food",P541="Shopping",P541="Entertainment")),"Awesome Transaction",IF(AND(G541&lt;=2010,Q541&lt;&gt;"Alcohol"),"Late Transaction",IF(G541=2006,"Early Transaction","CRAP Transaction")))</f>
        <v>CRAP Transaction</v>
      </c>
    </row>
    <row r="542" spans="1:29" x14ac:dyDescent="0.25">
      <c r="A542" s="2">
        <v>541</v>
      </c>
      <c r="B542" s="3" t="str">
        <f>TEXT(C542,"yymmdd") &amp; "-" &amp; UPPER(LEFT(P542,2)) &amp; "-" &amp; UPPER(LEFT(S542,3))</f>
        <v>100209-EN-FAN</v>
      </c>
      <c r="C542" s="3">
        <v>40218</v>
      </c>
      <c r="D542" s="3">
        <f t="shared" si="113"/>
        <v>40232</v>
      </c>
      <c r="E542" s="3">
        <f t="shared" si="114"/>
        <v>40277</v>
      </c>
      <c r="F542" s="3">
        <f t="shared" si="115"/>
        <v>40237</v>
      </c>
      <c r="G542" s="61">
        <f t="shared" si="116"/>
        <v>2010</v>
      </c>
      <c r="H542" s="61">
        <f t="shared" si="117"/>
        <v>2</v>
      </c>
      <c r="I542" s="61" t="str">
        <f>VLOOKUP(H542,'Lookup Values'!$C$2:$D$13,2,FALSE)</f>
        <v>FEB</v>
      </c>
      <c r="J542" s="61">
        <f t="shared" si="118"/>
        <v>9</v>
      </c>
      <c r="K542" s="61">
        <f t="shared" si="119"/>
        <v>3</v>
      </c>
      <c r="L542" s="61" t="str">
        <f>VLOOKUP(K542,'Lookup Values'!$F$2:$G$8,2,FALSE)</f>
        <v>Tuesday</v>
      </c>
      <c r="M542" s="3">
        <v>40227</v>
      </c>
      <c r="N542" s="63">
        <f t="shared" si="112"/>
        <v>9</v>
      </c>
      <c r="O542" s="8">
        <v>0.26963803804439745</v>
      </c>
      <c r="P542" t="s">
        <v>14</v>
      </c>
      <c r="Q542" t="s">
        <v>28</v>
      </c>
      <c r="R542" t="str">
        <f t="shared" si="120"/>
        <v>Entertainment: Movies</v>
      </c>
      <c r="S542" t="s">
        <v>27</v>
      </c>
      <c r="T542" t="s">
        <v>29</v>
      </c>
      <c r="U542" s="1">
        <v>302</v>
      </c>
      <c r="V542" s="1" t="str">
        <f t="shared" si="121"/>
        <v>Entertainment: $302.00</v>
      </c>
      <c r="W542" s="1">
        <f>IF(U542="","",ROUND(U542*'Lookup Values'!$A$2,2))</f>
        <v>26.8</v>
      </c>
      <c r="X542" s="9" t="str">
        <f t="shared" si="122"/>
        <v>Expense</v>
      </c>
      <c r="Y542" s="2" t="s">
        <v>543</v>
      </c>
      <c r="Z542" s="3">
        <f t="shared" si="123"/>
        <v>40218</v>
      </c>
      <c r="AA542" s="67" t="str">
        <f t="shared" si="124"/>
        <v>NO</v>
      </c>
      <c r="AB542" s="2" t="str">
        <f t="shared" si="125"/>
        <v>NO</v>
      </c>
      <c r="AC542" t="str">
        <f>IF(AND(AND(G542&gt;=2007,G542&lt;=2009),OR(S542&lt;&gt;"MTA",S542&lt;&gt;"Fandango"),OR(P542="Food",P542="Shopping",P542="Entertainment")),"Awesome Transaction",IF(AND(G542&lt;=2010,Q542&lt;&gt;"Alcohol"),"Late Transaction",IF(G542=2006,"Early Transaction","CRAP Transaction")))</f>
        <v>Late Transaction</v>
      </c>
    </row>
    <row r="543" spans="1:29" x14ac:dyDescent="0.25">
      <c r="A543" s="2">
        <v>542</v>
      </c>
      <c r="B543" s="3" t="str">
        <f>TEXT(C543,"yymmdd") &amp; "-" &amp; UPPER(LEFT(P543,2)) &amp; "-" &amp; UPPER(LEFT(S543,3))</f>
        <v>080725-FO-TRA</v>
      </c>
      <c r="C543" s="3">
        <v>39654</v>
      </c>
      <c r="D543" s="3">
        <f t="shared" si="113"/>
        <v>39668</v>
      </c>
      <c r="E543" s="3">
        <f t="shared" si="114"/>
        <v>39716</v>
      </c>
      <c r="F543" s="3">
        <f t="shared" si="115"/>
        <v>39660</v>
      </c>
      <c r="G543" s="61">
        <f t="shared" si="116"/>
        <v>2008</v>
      </c>
      <c r="H543" s="61">
        <f t="shared" si="117"/>
        <v>7</v>
      </c>
      <c r="I543" s="61" t="str">
        <f>VLOOKUP(H543,'Lookup Values'!$C$2:$D$13,2,FALSE)</f>
        <v>JUL</v>
      </c>
      <c r="J543" s="61">
        <f t="shared" si="118"/>
        <v>25</v>
      </c>
      <c r="K543" s="61">
        <f t="shared" si="119"/>
        <v>6</v>
      </c>
      <c r="L543" s="61" t="str">
        <f>VLOOKUP(K543,'Lookup Values'!$F$2:$G$8,2,FALSE)</f>
        <v>Friday</v>
      </c>
      <c r="M543" s="3">
        <v>39662</v>
      </c>
      <c r="N543" s="63">
        <f t="shared" si="112"/>
        <v>8</v>
      </c>
      <c r="O543" s="8">
        <v>7.100884885059866E-2</v>
      </c>
      <c r="P543" t="s">
        <v>18</v>
      </c>
      <c r="Q543" t="s">
        <v>31</v>
      </c>
      <c r="R543" t="str">
        <f t="shared" si="120"/>
        <v>Food: Groceries</v>
      </c>
      <c r="S543" t="s">
        <v>30</v>
      </c>
      <c r="T543" t="s">
        <v>16</v>
      </c>
      <c r="U543" s="1">
        <v>442</v>
      </c>
      <c r="V543" s="1" t="str">
        <f t="shared" si="121"/>
        <v>Food: $442.00</v>
      </c>
      <c r="W543" s="1">
        <f>IF(U543="","",ROUND(U543*'Lookup Values'!$A$2,2))</f>
        <v>39.229999999999997</v>
      </c>
      <c r="X543" s="9" t="str">
        <f t="shared" si="122"/>
        <v>Expense</v>
      </c>
      <c r="Y543" s="2" t="s">
        <v>544</v>
      </c>
      <c r="Z543" s="3">
        <f t="shared" si="123"/>
        <v>39654</v>
      </c>
      <c r="AA543" s="67" t="str">
        <f t="shared" si="124"/>
        <v>NO</v>
      </c>
      <c r="AB543" s="2" t="str">
        <f t="shared" si="125"/>
        <v>NO</v>
      </c>
      <c r="AC543" t="str">
        <f>IF(AND(AND(G543&gt;=2007,G543&lt;=2009),OR(S543&lt;&gt;"MTA",S543&lt;&gt;"Fandango"),OR(P543="Food",P543="Shopping",P543="Entertainment")),"Awesome Transaction",IF(AND(G543&lt;=2010,Q543&lt;&gt;"Alcohol"),"Late Transaction",IF(G543=2006,"Early Transaction","CRAP Transaction")))</f>
        <v>Awesome Transaction</v>
      </c>
    </row>
    <row r="544" spans="1:29" x14ac:dyDescent="0.25">
      <c r="A544" s="2">
        <v>543</v>
      </c>
      <c r="B544" s="3" t="str">
        <f>TEXT(C544,"yymmdd") &amp; "-" &amp; UPPER(LEFT(P544,2)) &amp; "-" &amp; UPPER(LEFT(S544,3))</f>
        <v>120718-SH-AMA</v>
      </c>
      <c r="C544" s="3">
        <v>41108</v>
      </c>
      <c r="D544" s="3">
        <f t="shared" si="113"/>
        <v>41122</v>
      </c>
      <c r="E544" s="3">
        <f t="shared" si="114"/>
        <v>41170</v>
      </c>
      <c r="F544" s="3">
        <f t="shared" si="115"/>
        <v>41121</v>
      </c>
      <c r="G544" s="61">
        <f t="shared" si="116"/>
        <v>2012</v>
      </c>
      <c r="H544" s="61">
        <f t="shared" si="117"/>
        <v>7</v>
      </c>
      <c r="I544" s="61" t="str">
        <f>VLOOKUP(H544,'Lookup Values'!$C$2:$D$13,2,FALSE)</f>
        <v>JUL</v>
      </c>
      <c r="J544" s="61">
        <f t="shared" si="118"/>
        <v>18</v>
      </c>
      <c r="K544" s="61">
        <f t="shared" si="119"/>
        <v>4</v>
      </c>
      <c r="L544" s="61" t="str">
        <f>VLOOKUP(K544,'Lookup Values'!$F$2:$G$8,2,FALSE)</f>
        <v>Wednesday</v>
      </c>
      <c r="M544" s="3">
        <v>41114</v>
      </c>
      <c r="N544" s="63">
        <f t="shared" si="112"/>
        <v>6</v>
      </c>
      <c r="O544" s="8">
        <v>0.79510030963708345</v>
      </c>
      <c r="P544" t="s">
        <v>21</v>
      </c>
      <c r="Q544" t="s">
        <v>22</v>
      </c>
      <c r="R544" t="str">
        <f t="shared" si="120"/>
        <v>Shopping: Electronics</v>
      </c>
      <c r="S544" t="s">
        <v>20</v>
      </c>
      <c r="T544" t="s">
        <v>29</v>
      </c>
      <c r="U544" s="1">
        <v>146</v>
      </c>
      <c r="V544" s="1" t="str">
        <f t="shared" si="121"/>
        <v>Shopping: $146.00</v>
      </c>
      <c r="W544" s="1">
        <f>IF(U544="","",ROUND(U544*'Lookup Values'!$A$2,2))</f>
        <v>12.96</v>
      </c>
      <c r="X544" s="9" t="str">
        <f t="shared" si="122"/>
        <v>Expense</v>
      </c>
      <c r="Y544" s="2" t="s">
        <v>545</v>
      </c>
      <c r="Z544" s="3">
        <f t="shared" si="123"/>
        <v>41108</v>
      </c>
      <c r="AA544" s="67" t="str">
        <f t="shared" si="124"/>
        <v>YES</v>
      </c>
      <c r="AB544" s="2" t="str">
        <f t="shared" si="125"/>
        <v>NO</v>
      </c>
      <c r="AC544" t="str">
        <f>IF(AND(AND(G544&gt;=2007,G544&lt;=2009),OR(S544&lt;&gt;"MTA",S544&lt;&gt;"Fandango"),OR(P544="Food",P544="Shopping",P544="Entertainment")),"Awesome Transaction",IF(AND(G544&lt;=2010,Q544&lt;&gt;"Alcohol"),"Late Transaction",IF(G544=2006,"Early Transaction","CRAP Transaction")))</f>
        <v>CRAP Transaction</v>
      </c>
    </row>
    <row r="545" spans="1:29" x14ac:dyDescent="0.25">
      <c r="A545" s="2">
        <v>544</v>
      </c>
      <c r="B545" s="3" t="str">
        <f>TEXT(C545,"yymmdd") &amp; "-" &amp; UPPER(LEFT(P545,2)) &amp; "-" &amp; UPPER(LEFT(S545,3))</f>
        <v>071110-ED-SKI</v>
      </c>
      <c r="C545" s="3">
        <v>39396</v>
      </c>
      <c r="D545" s="3">
        <f t="shared" si="113"/>
        <v>39409</v>
      </c>
      <c r="E545" s="3">
        <f t="shared" si="114"/>
        <v>39457</v>
      </c>
      <c r="F545" s="3">
        <f t="shared" si="115"/>
        <v>39416</v>
      </c>
      <c r="G545" s="61">
        <f t="shared" si="116"/>
        <v>2007</v>
      </c>
      <c r="H545" s="61">
        <f t="shared" si="117"/>
        <v>11</v>
      </c>
      <c r="I545" s="61" t="str">
        <f>VLOOKUP(H545,'Lookup Values'!$C$2:$D$13,2,FALSE)</f>
        <v>NOV</v>
      </c>
      <c r="J545" s="61">
        <f t="shared" si="118"/>
        <v>10</v>
      </c>
      <c r="K545" s="61">
        <f t="shared" si="119"/>
        <v>7</v>
      </c>
      <c r="L545" s="61" t="str">
        <f>VLOOKUP(K545,'Lookup Values'!$F$2:$G$8,2,FALSE)</f>
        <v>Saturday</v>
      </c>
      <c r="M545" s="3">
        <v>39406</v>
      </c>
      <c r="N545" s="63">
        <f t="shared" si="112"/>
        <v>10</v>
      </c>
      <c r="O545" s="8">
        <v>0.72462729508941426</v>
      </c>
      <c r="P545" t="s">
        <v>24</v>
      </c>
      <c r="Q545" t="s">
        <v>36</v>
      </c>
      <c r="R545" t="str">
        <f t="shared" si="120"/>
        <v>Education: Professional Development</v>
      </c>
      <c r="S545" t="s">
        <v>35</v>
      </c>
      <c r="T545" t="s">
        <v>26</v>
      </c>
      <c r="U545" s="1">
        <v>146</v>
      </c>
      <c r="V545" s="1" t="str">
        <f t="shared" si="121"/>
        <v>Education: $146.00</v>
      </c>
      <c r="W545" s="1">
        <f>IF(U545="","",ROUND(U545*'Lookup Values'!$A$2,2))</f>
        <v>12.96</v>
      </c>
      <c r="X545" s="9" t="str">
        <f t="shared" si="122"/>
        <v>Expense</v>
      </c>
      <c r="Y545" s="2" t="s">
        <v>201</v>
      </c>
      <c r="Z545" s="3">
        <f t="shared" si="123"/>
        <v>39396</v>
      </c>
      <c r="AA545" s="67" t="str">
        <f t="shared" si="124"/>
        <v>YES</v>
      </c>
      <c r="AB545" s="2" t="str">
        <f t="shared" si="125"/>
        <v>NO</v>
      </c>
      <c r="AC545" t="str">
        <f>IF(AND(AND(G545&gt;=2007,G545&lt;=2009),OR(S545&lt;&gt;"MTA",S545&lt;&gt;"Fandango"),OR(P545="Food",P545="Shopping",P545="Entertainment")),"Awesome Transaction",IF(AND(G545&lt;=2010,Q545&lt;&gt;"Alcohol"),"Late Transaction",IF(G545=2006,"Early Transaction","CRAP Transaction")))</f>
        <v>Late Transaction</v>
      </c>
    </row>
    <row r="546" spans="1:29" x14ac:dyDescent="0.25">
      <c r="A546" s="2">
        <v>545</v>
      </c>
      <c r="B546" s="3" t="str">
        <f>TEXT(C546,"yymmdd") &amp; "-" &amp; UPPER(LEFT(P546,2)) &amp; "-" &amp; UPPER(LEFT(S546,3))</f>
        <v>070116-BI-CON</v>
      </c>
      <c r="C546" s="3">
        <v>39098</v>
      </c>
      <c r="D546" s="3">
        <f t="shared" si="113"/>
        <v>39112</v>
      </c>
      <c r="E546" s="3">
        <f t="shared" si="114"/>
        <v>39157</v>
      </c>
      <c r="F546" s="3">
        <f t="shared" si="115"/>
        <v>39113</v>
      </c>
      <c r="G546" s="61">
        <f t="shared" si="116"/>
        <v>2007</v>
      </c>
      <c r="H546" s="61">
        <f t="shared" si="117"/>
        <v>1</v>
      </c>
      <c r="I546" s="61" t="str">
        <f>VLOOKUP(H546,'Lookup Values'!$C$2:$D$13,2,FALSE)</f>
        <v>JAN</v>
      </c>
      <c r="J546" s="61">
        <f t="shared" si="118"/>
        <v>16</v>
      </c>
      <c r="K546" s="61">
        <f t="shared" si="119"/>
        <v>3</v>
      </c>
      <c r="L546" s="61" t="str">
        <f>VLOOKUP(K546,'Lookup Values'!$F$2:$G$8,2,FALSE)</f>
        <v>Tuesday</v>
      </c>
      <c r="M546" s="3">
        <v>39108</v>
      </c>
      <c r="N546" s="63">
        <f t="shared" si="112"/>
        <v>10</v>
      </c>
      <c r="O546" s="8">
        <v>0.86579185124665992</v>
      </c>
      <c r="P546" t="s">
        <v>48</v>
      </c>
      <c r="Q546" t="s">
        <v>49</v>
      </c>
      <c r="R546" t="str">
        <f t="shared" si="120"/>
        <v>Bills: Utilities</v>
      </c>
      <c r="S546" t="s">
        <v>47</v>
      </c>
      <c r="T546" t="s">
        <v>16</v>
      </c>
      <c r="U546" s="1">
        <v>441</v>
      </c>
      <c r="V546" s="1" t="str">
        <f t="shared" si="121"/>
        <v>Bills: $441.00</v>
      </c>
      <c r="W546" s="1">
        <f>IF(U546="","",ROUND(U546*'Lookup Values'!$A$2,2))</f>
        <v>39.14</v>
      </c>
      <c r="X546" s="9" t="str">
        <f t="shared" si="122"/>
        <v>Expense</v>
      </c>
      <c r="Y546" s="2" t="s">
        <v>546</v>
      </c>
      <c r="Z546" s="3">
        <f t="shared" si="123"/>
        <v>39098</v>
      </c>
      <c r="AA546" s="67" t="str">
        <f t="shared" si="124"/>
        <v>NO</v>
      </c>
      <c r="AB546" s="2" t="str">
        <f t="shared" si="125"/>
        <v>NO</v>
      </c>
      <c r="AC546" t="str">
        <f>IF(AND(AND(G546&gt;=2007,G546&lt;=2009),OR(S546&lt;&gt;"MTA",S546&lt;&gt;"Fandango"),OR(P546="Food",P546="Shopping",P546="Entertainment")),"Awesome Transaction",IF(AND(G546&lt;=2010,Q546&lt;&gt;"Alcohol"),"Late Transaction",IF(G546=2006,"Early Transaction","CRAP Transaction")))</f>
        <v>Late Transaction</v>
      </c>
    </row>
    <row r="547" spans="1:29" x14ac:dyDescent="0.25">
      <c r="A547" s="2">
        <v>546</v>
      </c>
      <c r="B547" s="3" t="str">
        <f>TEXT(C547,"yymmdd") &amp; "-" &amp; UPPER(LEFT(P547,2)) &amp; "-" &amp; UPPER(LEFT(S547,3))</f>
        <v>070623-FO-CIT</v>
      </c>
      <c r="C547" s="3">
        <v>39256</v>
      </c>
      <c r="D547" s="3">
        <f t="shared" si="113"/>
        <v>39269</v>
      </c>
      <c r="E547" s="3">
        <f t="shared" si="114"/>
        <v>39317</v>
      </c>
      <c r="F547" s="3">
        <f t="shared" si="115"/>
        <v>39263</v>
      </c>
      <c r="G547" s="61">
        <f t="shared" si="116"/>
        <v>2007</v>
      </c>
      <c r="H547" s="61">
        <f t="shared" si="117"/>
        <v>6</v>
      </c>
      <c r="I547" s="61" t="str">
        <f>VLOOKUP(H547,'Lookup Values'!$C$2:$D$13,2,FALSE)</f>
        <v>JUN</v>
      </c>
      <c r="J547" s="61">
        <f t="shared" si="118"/>
        <v>23</v>
      </c>
      <c r="K547" s="61">
        <f t="shared" si="119"/>
        <v>7</v>
      </c>
      <c r="L547" s="61" t="str">
        <f>VLOOKUP(K547,'Lookup Values'!$F$2:$G$8,2,FALSE)</f>
        <v>Saturday</v>
      </c>
      <c r="M547" s="3">
        <v>39258</v>
      </c>
      <c r="N547" s="63">
        <f t="shared" si="112"/>
        <v>2</v>
      </c>
      <c r="O547" s="8">
        <v>0.71531443285987639</v>
      </c>
      <c r="P547" t="s">
        <v>18</v>
      </c>
      <c r="Q547" t="s">
        <v>43</v>
      </c>
      <c r="R547" t="str">
        <f t="shared" si="120"/>
        <v>Food: Coffee</v>
      </c>
      <c r="S547" t="s">
        <v>42</v>
      </c>
      <c r="T547" t="s">
        <v>16</v>
      </c>
      <c r="U547" s="1">
        <v>290</v>
      </c>
      <c r="V547" s="1" t="str">
        <f t="shared" si="121"/>
        <v>Food: $290.00</v>
      </c>
      <c r="W547" s="1">
        <f>IF(U547="","",ROUND(U547*'Lookup Values'!$A$2,2))</f>
        <v>25.74</v>
      </c>
      <c r="X547" s="9" t="str">
        <f t="shared" si="122"/>
        <v>Expense</v>
      </c>
      <c r="Y547" s="2" t="s">
        <v>547</v>
      </c>
      <c r="Z547" s="3">
        <f t="shared" si="123"/>
        <v>39256</v>
      </c>
      <c r="AA547" s="67" t="str">
        <f t="shared" si="124"/>
        <v>NO</v>
      </c>
      <c r="AB547" s="2" t="str">
        <f t="shared" si="125"/>
        <v>NO</v>
      </c>
      <c r="AC547" t="str">
        <f>IF(AND(AND(G547&gt;=2007,G547&lt;=2009),OR(S547&lt;&gt;"MTA",S547&lt;&gt;"Fandango"),OR(P547="Food",P547="Shopping",P547="Entertainment")),"Awesome Transaction",IF(AND(G547&lt;=2010,Q547&lt;&gt;"Alcohol"),"Late Transaction",IF(G547=2006,"Early Transaction","CRAP Transaction")))</f>
        <v>Awesome Transaction</v>
      </c>
    </row>
    <row r="548" spans="1:29" x14ac:dyDescent="0.25">
      <c r="A548" s="2">
        <v>547</v>
      </c>
      <c r="B548" s="3" t="str">
        <f>TEXT(C548,"yymmdd") &amp; "-" &amp; UPPER(LEFT(P548,2)) &amp; "-" &amp; UPPER(LEFT(S548,3))</f>
        <v>081217-HE-FRE</v>
      </c>
      <c r="C548" s="3">
        <v>39799</v>
      </c>
      <c r="D548" s="3">
        <f t="shared" si="113"/>
        <v>39813</v>
      </c>
      <c r="E548" s="3">
        <f t="shared" si="114"/>
        <v>39861</v>
      </c>
      <c r="F548" s="3">
        <f t="shared" si="115"/>
        <v>39813</v>
      </c>
      <c r="G548" s="61">
        <f t="shared" si="116"/>
        <v>2008</v>
      </c>
      <c r="H548" s="61">
        <f t="shared" si="117"/>
        <v>12</v>
      </c>
      <c r="I548" s="61" t="str">
        <f>VLOOKUP(H548,'Lookup Values'!$C$2:$D$13,2,FALSE)</f>
        <v>DEC</v>
      </c>
      <c r="J548" s="61">
        <f t="shared" si="118"/>
        <v>17</v>
      </c>
      <c r="K548" s="61">
        <f t="shared" si="119"/>
        <v>4</v>
      </c>
      <c r="L548" s="61" t="str">
        <f>VLOOKUP(K548,'Lookup Values'!$F$2:$G$8,2,FALSE)</f>
        <v>Wednesday</v>
      </c>
      <c r="M548" s="3">
        <v>39808</v>
      </c>
      <c r="N548" s="63">
        <f t="shared" si="112"/>
        <v>9</v>
      </c>
      <c r="O548" s="8">
        <v>0.57671737611262053</v>
      </c>
      <c r="P548" t="s">
        <v>45</v>
      </c>
      <c r="Q548" t="s">
        <v>46</v>
      </c>
      <c r="R548" t="str">
        <f t="shared" si="120"/>
        <v>Health: Insurance Premium</v>
      </c>
      <c r="S548" t="s">
        <v>44</v>
      </c>
      <c r="T548" t="s">
        <v>26</v>
      </c>
      <c r="U548" s="1">
        <v>89</v>
      </c>
      <c r="V548" s="1" t="str">
        <f t="shared" si="121"/>
        <v>Health: $89.00</v>
      </c>
      <c r="W548" s="1">
        <f>IF(U548="","",ROUND(U548*'Lookup Values'!$A$2,2))</f>
        <v>7.9</v>
      </c>
      <c r="X548" s="9" t="str">
        <f t="shared" si="122"/>
        <v>Expense</v>
      </c>
      <c r="Y548" s="2" t="s">
        <v>87</v>
      </c>
      <c r="Z548" s="3">
        <f t="shared" si="123"/>
        <v>39799</v>
      </c>
      <c r="AA548" s="67" t="str">
        <f t="shared" si="124"/>
        <v>NO</v>
      </c>
      <c r="AB548" s="2" t="str">
        <f t="shared" si="125"/>
        <v>NO</v>
      </c>
      <c r="AC548" t="str">
        <f>IF(AND(AND(G548&gt;=2007,G548&lt;=2009),OR(S548&lt;&gt;"MTA",S548&lt;&gt;"Fandango"),OR(P548="Food",P548="Shopping",P548="Entertainment")),"Awesome Transaction",IF(AND(G548&lt;=2010,Q548&lt;&gt;"Alcohol"),"Late Transaction",IF(G548=2006,"Early Transaction","CRAP Transaction")))</f>
        <v>Late Transaction</v>
      </c>
    </row>
    <row r="549" spans="1:29" x14ac:dyDescent="0.25">
      <c r="A549" s="2">
        <v>548</v>
      </c>
      <c r="B549" s="3" t="str">
        <f>TEXT(C549,"yymmdd") &amp; "-" &amp; UPPER(LEFT(P549,2)) &amp; "-" &amp; UPPER(LEFT(S549,3))</f>
        <v>090801-BI-CON</v>
      </c>
      <c r="C549" s="3">
        <v>40026</v>
      </c>
      <c r="D549" s="3">
        <f t="shared" si="113"/>
        <v>40039</v>
      </c>
      <c r="E549" s="3">
        <f t="shared" si="114"/>
        <v>40087</v>
      </c>
      <c r="F549" s="3">
        <f t="shared" si="115"/>
        <v>40056</v>
      </c>
      <c r="G549" s="61">
        <f t="shared" si="116"/>
        <v>2009</v>
      </c>
      <c r="H549" s="61">
        <f t="shared" si="117"/>
        <v>8</v>
      </c>
      <c r="I549" s="61" t="str">
        <f>VLOOKUP(H549,'Lookup Values'!$C$2:$D$13,2,FALSE)</f>
        <v>AUG</v>
      </c>
      <c r="J549" s="61">
        <f t="shared" si="118"/>
        <v>1</v>
      </c>
      <c r="K549" s="61">
        <f t="shared" si="119"/>
        <v>7</v>
      </c>
      <c r="L549" s="61" t="str">
        <f>VLOOKUP(K549,'Lookup Values'!$F$2:$G$8,2,FALSE)</f>
        <v>Saturday</v>
      </c>
      <c r="M549" s="3">
        <v>40031</v>
      </c>
      <c r="N549" s="63">
        <f t="shared" si="112"/>
        <v>5</v>
      </c>
      <c r="O549" s="8">
        <v>0.31084195452905017</v>
      </c>
      <c r="P549" t="s">
        <v>48</v>
      </c>
      <c r="Q549" t="s">
        <v>49</v>
      </c>
      <c r="R549" t="str">
        <f t="shared" si="120"/>
        <v>Bills: Utilities</v>
      </c>
      <c r="S549" t="s">
        <v>47</v>
      </c>
      <c r="T549" t="s">
        <v>26</v>
      </c>
      <c r="U549" s="1">
        <v>191</v>
      </c>
      <c r="V549" s="1" t="str">
        <f t="shared" si="121"/>
        <v>Bills: $191.00</v>
      </c>
      <c r="W549" s="1">
        <f>IF(U549="","",ROUND(U549*'Lookup Values'!$A$2,2))</f>
        <v>16.95</v>
      </c>
      <c r="X549" s="9" t="str">
        <f t="shared" si="122"/>
        <v>Expense</v>
      </c>
      <c r="Y549" s="2" t="s">
        <v>548</v>
      </c>
      <c r="Z549" s="3">
        <f t="shared" si="123"/>
        <v>40026</v>
      </c>
      <c r="AA549" s="67" t="str">
        <f t="shared" si="124"/>
        <v>NO</v>
      </c>
      <c r="AB549" s="2" t="str">
        <f t="shared" si="125"/>
        <v>NO</v>
      </c>
      <c r="AC549" t="str">
        <f>IF(AND(AND(G549&gt;=2007,G549&lt;=2009),OR(S549&lt;&gt;"MTA",S549&lt;&gt;"Fandango"),OR(P549="Food",P549="Shopping",P549="Entertainment")),"Awesome Transaction",IF(AND(G549&lt;=2010,Q549&lt;&gt;"Alcohol"),"Late Transaction",IF(G549=2006,"Early Transaction","CRAP Transaction")))</f>
        <v>Late Transaction</v>
      </c>
    </row>
    <row r="550" spans="1:29" x14ac:dyDescent="0.25">
      <c r="A550" s="2">
        <v>549</v>
      </c>
      <c r="B550" s="3" t="str">
        <f>TEXT(C550,"yymmdd") &amp; "-" &amp; UPPER(LEFT(P550,2)) &amp; "-" &amp; UPPER(LEFT(S550,3))</f>
        <v>070115-EN-FAN</v>
      </c>
      <c r="C550" s="3">
        <v>39097</v>
      </c>
      <c r="D550" s="3">
        <f t="shared" si="113"/>
        <v>39111</v>
      </c>
      <c r="E550" s="3">
        <f t="shared" si="114"/>
        <v>39156</v>
      </c>
      <c r="F550" s="3">
        <f t="shared" si="115"/>
        <v>39113</v>
      </c>
      <c r="G550" s="61">
        <f t="shared" si="116"/>
        <v>2007</v>
      </c>
      <c r="H550" s="61">
        <f t="shared" si="117"/>
        <v>1</v>
      </c>
      <c r="I550" s="61" t="str">
        <f>VLOOKUP(H550,'Lookup Values'!$C$2:$D$13,2,FALSE)</f>
        <v>JAN</v>
      </c>
      <c r="J550" s="61">
        <f t="shared" si="118"/>
        <v>15</v>
      </c>
      <c r="K550" s="61">
        <f t="shared" si="119"/>
        <v>2</v>
      </c>
      <c r="L550" s="61" t="str">
        <f>VLOOKUP(K550,'Lookup Values'!$F$2:$G$8,2,FALSE)</f>
        <v>Monday</v>
      </c>
      <c r="M550" s="3">
        <v>39103</v>
      </c>
      <c r="N550" s="63">
        <f t="shared" si="112"/>
        <v>6</v>
      </c>
      <c r="O550" s="8">
        <v>0.57876526038755227</v>
      </c>
      <c r="P550" t="s">
        <v>14</v>
      </c>
      <c r="Q550" t="s">
        <v>28</v>
      </c>
      <c r="R550" t="str">
        <f t="shared" si="120"/>
        <v>Entertainment: Movies</v>
      </c>
      <c r="S550" t="s">
        <v>27</v>
      </c>
      <c r="T550" t="s">
        <v>26</v>
      </c>
      <c r="U550" s="1">
        <v>470</v>
      </c>
      <c r="V550" s="1" t="str">
        <f t="shared" si="121"/>
        <v>Entertainment: $470.00</v>
      </c>
      <c r="W550" s="1">
        <f>IF(U550="","",ROUND(U550*'Lookup Values'!$A$2,2))</f>
        <v>41.71</v>
      </c>
      <c r="X550" s="9" t="str">
        <f t="shared" si="122"/>
        <v>Expense</v>
      </c>
      <c r="Y550" s="2" t="s">
        <v>549</v>
      </c>
      <c r="Z550" s="3">
        <f t="shared" si="123"/>
        <v>39097</v>
      </c>
      <c r="AA550" s="67" t="str">
        <f t="shared" si="124"/>
        <v>NO</v>
      </c>
      <c r="AB550" s="2" t="str">
        <f t="shared" si="125"/>
        <v>NO</v>
      </c>
      <c r="AC550" t="str">
        <f>IF(AND(AND(G550&gt;=2007,G550&lt;=2009),OR(S550&lt;&gt;"MTA",S550&lt;&gt;"Fandango"),OR(P550="Food",P550="Shopping",P550="Entertainment")),"Awesome Transaction",IF(AND(G550&lt;=2010,Q550&lt;&gt;"Alcohol"),"Late Transaction",IF(G550=2006,"Early Transaction","CRAP Transaction")))</f>
        <v>Awesome Transaction</v>
      </c>
    </row>
    <row r="551" spans="1:29" x14ac:dyDescent="0.25">
      <c r="A551" s="2">
        <v>550</v>
      </c>
      <c r="B551" s="3" t="str">
        <f>TEXT(C551,"yymmdd") &amp; "-" &amp; UPPER(LEFT(P551,2)) &amp; "-" &amp; UPPER(LEFT(S551,3))</f>
        <v>110131-HE-FRE</v>
      </c>
      <c r="C551" s="3">
        <v>40574</v>
      </c>
      <c r="D551" s="3">
        <f t="shared" si="113"/>
        <v>40588</v>
      </c>
      <c r="E551" s="3">
        <f t="shared" si="114"/>
        <v>40633</v>
      </c>
      <c r="F551" s="3">
        <f t="shared" si="115"/>
        <v>40574</v>
      </c>
      <c r="G551" s="61">
        <f t="shared" si="116"/>
        <v>2011</v>
      </c>
      <c r="H551" s="61">
        <f t="shared" si="117"/>
        <v>1</v>
      </c>
      <c r="I551" s="61" t="str">
        <f>VLOOKUP(H551,'Lookup Values'!$C$2:$D$13,2,FALSE)</f>
        <v>JAN</v>
      </c>
      <c r="J551" s="61">
        <f t="shared" si="118"/>
        <v>31</v>
      </c>
      <c r="K551" s="61">
        <f t="shared" si="119"/>
        <v>2</v>
      </c>
      <c r="L551" s="61" t="str">
        <f>VLOOKUP(K551,'Lookup Values'!$F$2:$G$8,2,FALSE)</f>
        <v>Monday</v>
      </c>
      <c r="M551" s="3">
        <v>40578</v>
      </c>
      <c r="N551" s="63">
        <f t="shared" si="112"/>
        <v>4</v>
      </c>
      <c r="O551" s="8">
        <v>0.85317725991093618</v>
      </c>
      <c r="P551" t="s">
        <v>45</v>
      </c>
      <c r="Q551" t="s">
        <v>46</v>
      </c>
      <c r="R551" t="str">
        <f t="shared" si="120"/>
        <v>Health: Insurance Premium</v>
      </c>
      <c r="S551" t="s">
        <v>44</v>
      </c>
      <c r="T551" t="s">
        <v>16</v>
      </c>
      <c r="U551" s="1">
        <v>48</v>
      </c>
      <c r="V551" s="1" t="str">
        <f t="shared" si="121"/>
        <v>Health: $48.00</v>
      </c>
      <c r="W551" s="1">
        <f>IF(U551="","",ROUND(U551*'Lookup Values'!$A$2,2))</f>
        <v>4.26</v>
      </c>
      <c r="X551" s="9" t="str">
        <f t="shared" si="122"/>
        <v>Expense</v>
      </c>
      <c r="Y551" s="2" t="s">
        <v>550</v>
      </c>
      <c r="Z551" s="3">
        <f t="shared" si="123"/>
        <v>40574</v>
      </c>
      <c r="AA551" s="67" t="str">
        <f t="shared" si="124"/>
        <v>NO</v>
      </c>
      <c r="AB551" s="2" t="str">
        <f t="shared" si="125"/>
        <v>NO</v>
      </c>
      <c r="AC551" t="str">
        <f>IF(AND(AND(G551&gt;=2007,G551&lt;=2009),OR(S551&lt;&gt;"MTA",S551&lt;&gt;"Fandango"),OR(P551="Food",P551="Shopping",P551="Entertainment")),"Awesome Transaction",IF(AND(G551&lt;=2010,Q551&lt;&gt;"Alcohol"),"Late Transaction",IF(G551=2006,"Early Transaction","CRAP Transaction")))</f>
        <v>CRAP Transaction</v>
      </c>
    </row>
    <row r="552" spans="1:29" x14ac:dyDescent="0.25">
      <c r="A552" s="2">
        <v>551</v>
      </c>
      <c r="B552" s="3" t="str">
        <f>TEXT(C552,"yymmdd") &amp; "-" &amp; UPPER(LEFT(P552,2)) &amp; "-" &amp; UPPER(LEFT(S552,3))</f>
        <v>080723-EN-FAN</v>
      </c>
      <c r="C552" s="3">
        <v>39652</v>
      </c>
      <c r="D552" s="3">
        <f t="shared" si="113"/>
        <v>39666</v>
      </c>
      <c r="E552" s="3">
        <f t="shared" si="114"/>
        <v>39714</v>
      </c>
      <c r="F552" s="3">
        <f t="shared" si="115"/>
        <v>39660</v>
      </c>
      <c r="G552" s="61">
        <f t="shared" si="116"/>
        <v>2008</v>
      </c>
      <c r="H552" s="61">
        <f t="shared" si="117"/>
        <v>7</v>
      </c>
      <c r="I552" s="61" t="str">
        <f>VLOOKUP(H552,'Lookup Values'!$C$2:$D$13,2,FALSE)</f>
        <v>JUL</v>
      </c>
      <c r="J552" s="61">
        <f t="shared" si="118"/>
        <v>23</v>
      </c>
      <c r="K552" s="61">
        <f t="shared" si="119"/>
        <v>4</v>
      </c>
      <c r="L552" s="61" t="str">
        <f>VLOOKUP(K552,'Lookup Values'!$F$2:$G$8,2,FALSE)</f>
        <v>Wednesday</v>
      </c>
      <c r="M552" s="3">
        <v>39661</v>
      </c>
      <c r="N552" s="63">
        <f t="shared" si="112"/>
        <v>9</v>
      </c>
      <c r="O552" s="8">
        <v>0.84696740347962907</v>
      </c>
      <c r="P552" t="s">
        <v>14</v>
      </c>
      <c r="Q552" t="s">
        <v>28</v>
      </c>
      <c r="R552" t="str">
        <f t="shared" si="120"/>
        <v>Entertainment: Movies</v>
      </c>
      <c r="S552" t="s">
        <v>27</v>
      </c>
      <c r="T552" t="s">
        <v>16</v>
      </c>
      <c r="U552" s="1">
        <v>16</v>
      </c>
      <c r="V552" s="1" t="str">
        <f t="shared" si="121"/>
        <v>Entertainment: $16.00</v>
      </c>
      <c r="W552" s="1">
        <f>IF(U552="","",ROUND(U552*'Lookup Values'!$A$2,2))</f>
        <v>1.42</v>
      </c>
      <c r="X552" s="9" t="str">
        <f t="shared" si="122"/>
        <v>Expense</v>
      </c>
      <c r="Y552" s="2" t="s">
        <v>312</v>
      </c>
      <c r="Z552" s="3">
        <f t="shared" si="123"/>
        <v>39652</v>
      </c>
      <c r="AA552" s="67" t="str">
        <f t="shared" si="124"/>
        <v>NO</v>
      </c>
      <c r="AB552" s="2" t="str">
        <f t="shared" si="125"/>
        <v>NO</v>
      </c>
      <c r="AC552" t="str">
        <f>IF(AND(AND(G552&gt;=2007,G552&lt;=2009),OR(S552&lt;&gt;"MTA",S552&lt;&gt;"Fandango"),OR(P552="Food",P552="Shopping",P552="Entertainment")),"Awesome Transaction",IF(AND(G552&lt;=2010,Q552&lt;&gt;"Alcohol"),"Late Transaction",IF(G552=2006,"Early Transaction","CRAP Transaction")))</f>
        <v>Awesome Transaction</v>
      </c>
    </row>
    <row r="553" spans="1:29" x14ac:dyDescent="0.25">
      <c r="A553" s="2">
        <v>552</v>
      </c>
      <c r="B553" s="3" t="str">
        <f>TEXT(C553,"yymmdd") &amp; "-" &amp; UPPER(LEFT(P553,2)) &amp; "-" &amp; UPPER(LEFT(S553,3))</f>
        <v>110730-SH-AMA</v>
      </c>
      <c r="C553" s="3">
        <v>40754</v>
      </c>
      <c r="D553" s="3">
        <f t="shared" si="113"/>
        <v>40767</v>
      </c>
      <c r="E553" s="3">
        <f t="shared" si="114"/>
        <v>40816</v>
      </c>
      <c r="F553" s="3">
        <f t="shared" si="115"/>
        <v>40755</v>
      </c>
      <c r="G553" s="61">
        <f t="shared" si="116"/>
        <v>2011</v>
      </c>
      <c r="H553" s="61">
        <f t="shared" si="117"/>
        <v>7</v>
      </c>
      <c r="I553" s="61" t="str">
        <f>VLOOKUP(H553,'Lookup Values'!$C$2:$D$13,2,FALSE)</f>
        <v>JUL</v>
      </c>
      <c r="J553" s="61">
        <f t="shared" si="118"/>
        <v>30</v>
      </c>
      <c r="K553" s="61">
        <f t="shared" si="119"/>
        <v>7</v>
      </c>
      <c r="L553" s="61" t="str">
        <f>VLOOKUP(K553,'Lookup Values'!$F$2:$G$8,2,FALSE)</f>
        <v>Saturday</v>
      </c>
      <c r="M553" s="3">
        <v>40764</v>
      </c>
      <c r="N553" s="63">
        <f t="shared" si="112"/>
        <v>10</v>
      </c>
      <c r="O553" s="8">
        <v>0.96270800211947438</v>
      </c>
      <c r="P553" t="s">
        <v>21</v>
      </c>
      <c r="Q553" t="s">
        <v>22</v>
      </c>
      <c r="R553" t="str">
        <f t="shared" si="120"/>
        <v>Shopping: Electronics</v>
      </c>
      <c r="S553" t="s">
        <v>20</v>
      </c>
      <c r="T553" t="s">
        <v>26</v>
      </c>
      <c r="U553" s="1">
        <v>291</v>
      </c>
      <c r="V553" s="1" t="str">
        <f t="shared" si="121"/>
        <v>Shopping: $291.00</v>
      </c>
      <c r="W553" s="1">
        <f>IF(U553="","",ROUND(U553*'Lookup Values'!$A$2,2))</f>
        <v>25.83</v>
      </c>
      <c r="X553" s="9" t="str">
        <f t="shared" si="122"/>
        <v>Expense</v>
      </c>
      <c r="Y553" s="2" t="s">
        <v>551</v>
      </c>
      <c r="Z553" s="3">
        <f t="shared" si="123"/>
        <v>40754</v>
      </c>
      <c r="AA553" s="67" t="str">
        <f t="shared" si="124"/>
        <v>YES</v>
      </c>
      <c r="AB553" s="2" t="str">
        <f t="shared" si="125"/>
        <v>NO</v>
      </c>
      <c r="AC553" t="str">
        <f>IF(AND(AND(G553&gt;=2007,G553&lt;=2009),OR(S553&lt;&gt;"MTA",S553&lt;&gt;"Fandango"),OR(P553="Food",P553="Shopping",P553="Entertainment")),"Awesome Transaction",IF(AND(G553&lt;=2010,Q553&lt;&gt;"Alcohol"),"Late Transaction",IF(G553=2006,"Early Transaction","CRAP Transaction")))</f>
        <v>CRAP Transaction</v>
      </c>
    </row>
    <row r="554" spans="1:29" x14ac:dyDescent="0.25">
      <c r="A554" s="2">
        <v>553</v>
      </c>
      <c r="B554" s="3" t="str">
        <f>TEXT(C554,"yymmdd") &amp; "-" &amp; UPPER(LEFT(P554,2)) &amp; "-" &amp; UPPER(LEFT(S554,3))</f>
        <v>100524-EN-MOE</v>
      </c>
      <c r="C554" s="3">
        <v>40322</v>
      </c>
      <c r="D554" s="3">
        <f t="shared" si="113"/>
        <v>40336</v>
      </c>
      <c r="E554" s="3">
        <f t="shared" si="114"/>
        <v>40383</v>
      </c>
      <c r="F554" s="3">
        <f t="shared" si="115"/>
        <v>40329</v>
      </c>
      <c r="G554" s="61">
        <f t="shared" si="116"/>
        <v>2010</v>
      </c>
      <c r="H554" s="61">
        <f t="shared" si="117"/>
        <v>5</v>
      </c>
      <c r="I554" s="61" t="str">
        <f>VLOOKUP(H554,'Lookup Values'!$C$2:$D$13,2,FALSE)</f>
        <v>MAY</v>
      </c>
      <c r="J554" s="61">
        <f t="shared" si="118"/>
        <v>24</v>
      </c>
      <c r="K554" s="61">
        <f t="shared" si="119"/>
        <v>2</v>
      </c>
      <c r="L554" s="61" t="str">
        <f>VLOOKUP(K554,'Lookup Values'!$F$2:$G$8,2,FALSE)</f>
        <v>Monday</v>
      </c>
      <c r="M554" s="3">
        <v>40324</v>
      </c>
      <c r="N554" s="63">
        <f t="shared" si="112"/>
        <v>2</v>
      </c>
      <c r="O554" s="8">
        <v>0.11933449785896133</v>
      </c>
      <c r="P554" t="s">
        <v>14</v>
      </c>
      <c r="Q554" t="s">
        <v>15</v>
      </c>
      <c r="R554" t="str">
        <f t="shared" si="120"/>
        <v>Entertainment: Alcohol</v>
      </c>
      <c r="S554" t="s">
        <v>13</v>
      </c>
      <c r="T554" t="s">
        <v>26</v>
      </c>
      <c r="U554" s="1">
        <v>79</v>
      </c>
      <c r="V554" s="1" t="str">
        <f t="shared" si="121"/>
        <v>Entertainment: $79.00</v>
      </c>
      <c r="W554" s="1">
        <f>IF(U554="","",ROUND(U554*'Lookup Values'!$A$2,2))</f>
        <v>7.01</v>
      </c>
      <c r="X554" s="9" t="str">
        <f t="shared" si="122"/>
        <v>Expense</v>
      </c>
      <c r="Y554" s="2" t="s">
        <v>552</v>
      </c>
      <c r="Z554" s="3">
        <f t="shared" si="123"/>
        <v>40322</v>
      </c>
      <c r="AA554" s="67" t="str">
        <f t="shared" si="124"/>
        <v>NO</v>
      </c>
      <c r="AB554" s="2" t="str">
        <f t="shared" si="125"/>
        <v>NO</v>
      </c>
      <c r="AC554" t="str">
        <f>IF(AND(AND(G554&gt;=2007,G554&lt;=2009),OR(S554&lt;&gt;"MTA",S554&lt;&gt;"Fandango"),OR(P554="Food",P554="Shopping",P554="Entertainment")),"Awesome Transaction",IF(AND(G554&lt;=2010,Q554&lt;&gt;"Alcohol"),"Late Transaction",IF(G554=2006,"Early Transaction","CRAP Transaction")))</f>
        <v>CRAP Transaction</v>
      </c>
    </row>
    <row r="555" spans="1:29" x14ac:dyDescent="0.25">
      <c r="A555" s="2">
        <v>554</v>
      </c>
      <c r="B555" s="3" t="str">
        <f>TEXT(C555,"yymmdd") &amp; "-" &amp; UPPER(LEFT(P555,2)) &amp; "-" &amp; UPPER(LEFT(S555,3))</f>
        <v>080918-SH-EXP</v>
      </c>
      <c r="C555" s="3">
        <v>39709</v>
      </c>
      <c r="D555" s="3">
        <f t="shared" si="113"/>
        <v>39723</v>
      </c>
      <c r="E555" s="3">
        <f t="shared" si="114"/>
        <v>39770</v>
      </c>
      <c r="F555" s="3">
        <f t="shared" si="115"/>
        <v>39721</v>
      </c>
      <c r="G555" s="61">
        <f t="shared" si="116"/>
        <v>2008</v>
      </c>
      <c r="H555" s="61">
        <f t="shared" si="117"/>
        <v>9</v>
      </c>
      <c r="I555" s="61" t="str">
        <f>VLOOKUP(H555,'Lookup Values'!$C$2:$D$13,2,FALSE)</f>
        <v>SEP</v>
      </c>
      <c r="J555" s="61">
        <f t="shared" si="118"/>
        <v>18</v>
      </c>
      <c r="K555" s="61">
        <f t="shared" si="119"/>
        <v>5</v>
      </c>
      <c r="L555" s="61" t="str">
        <f>VLOOKUP(K555,'Lookup Values'!$F$2:$G$8,2,FALSE)</f>
        <v>Thursday</v>
      </c>
      <c r="M555" s="3">
        <v>39719</v>
      </c>
      <c r="N555" s="63">
        <f t="shared" si="112"/>
        <v>10</v>
      </c>
      <c r="O555" s="8">
        <v>2.7735303124640232E-2</v>
      </c>
      <c r="P555" t="s">
        <v>21</v>
      </c>
      <c r="Q555" t="s">
        <v>41</v>
      </c>
      <c r="R555" t="str">
        <f t="shared" si="120"/>
        <v>Shopping: Clothing</v>
      </c>
      <c r="S555" t="s">
        <v>40</v>
      </c>
      <c r="T555" t="s">
        <v>29</v>
      </c>
      <c r="U555" s="1">
        <v>248</v>
      </c>
      <c r="V555" s="1" t="str">
        <f t="shared" si="121"/>
        <v>Shopping: $248.00</v>
      </c>
      <c r="W555" s="1">
        <f>IF(U555="","",ROUND(U555*'Lookup Values'!$A$2,2))</f>
        <v>22.01</v>
      </c>
      <c r="X555" s="9" t="str">
        <f t="shared" si="122"/>
        <v>Expense</v>
      </c>
      <c r="Y555" s="2" t="s">
        <v>553</v>
      </c>
      <c r="Z555" s="3">
        <f t="shared" si="123"/>
        <v>39709</v>
      </c>
      <c r="AA555" s="67" t="str">
        <f t="shared" si="124"/>
        <v>NO</v>
      </c>
      <c r="AB555" s="2" t="str">
        <f t="shared" si="125"/>
        <v>NO</v>
      </c>
      <c r="AC555" t="str">
        <f>IF(AND(AND(G555&gt;=2007,G555&lt;=2009),OR(S555&lt;&gt;"MTA",S555&lt;&gt;"Fandango"),OR(P555="Food",P555="Shopping",P555="Entertainment")),"Awesome Transaction",IF(AND(G555&lt;=2010,Q555&lt;&gt;"Alcohol"),"Late Transaction",IF(G555=2006,"Early Transaction","CRAP Transaction")))</f>
        <v>Awesome Transaction</v>
      </c>
    </row>
    <row r="556" spans="1:29" x14ac:dyDescent="0.25">
      <c r="A556" s="2">
        <v>555</v>
      </c>
      <c r="B556" s="3" t="str">
        <f>TEXT(C556,"yymmdd") &amp; "-" &amp; UPPER(LEFT(P556,2)) &amp; "-" &amp; UPPER(LEFT(S556,3))</f>
        <v>080101-FO-BAN</v>
      </c>
      <c r="C556" s="3">
        <v>39448</v>
      </c>
      <c r="D556" s="3">
        <f t="shared" si="113"/>
        <v>39462</v>
      </c>
      <c r="E556" s="3">
        <f t="shared" si="114"/>
        <v>39508</v>
      </c>
      <c r="F556" s="3">
        <f t="shared" si="115"/>
        <v>39478</v>
      </c>
      <c r="G556" s="61">
        <f t="shared" si="116"/>
        <v>2008</v>
      </c>
      <c r="H556" s="61">
        <f t="shared" si="117"/>
        <v>1</v>
      </c>
      <c r="I556" s="61" t="str">
        <f>VLOOKUP(H556,'Lookup Values'!$C$2:$D$13,2,FALSE)</f>
        <v>JAN</v>
      </c>
      <c r="J556" s="61">
        <f t="shared" si="118"/>
        <v>1</v>
      </c>
      <c r="K556" s="61">
        <f t="shared" si="119"/>
        <v>3</v>
      </c>
      <c r="L556" s="61" t="str">
        <f>VLOOKUP(K556,'Lookup Values'!$F$2:$G$8,2,FALSE)</f>
        <v>Tuesday</v>
      </c>
      <c r="M556" s="3">
        <v>39450</v>
      </c>
      <c r="N556" s="63">
        <f t="shared" si="112"/>
        <v>2</v>
      </c>
      <c r="O556" s="8">
        <v>0.1825077809304696</v>
      </c>
      <c r="P556" t="s">
        <v>18</v>
      </c>
      <c r="Q556" t="s">
        <v>19</v>
      </c>
      <c r="R556" t="str">
        <f t="shared" si="120"/>
        <v>Food: Restaurants</v>
      </c>
      <c r="S556" t="s">
        <v>17</v>
      </c>
      <c r="T556" t="s">
        <v>16</v>
      </c>
      <c r="U556" s="1">
        <v>447</v>
      </c>
      <c r="V556" s="1" t="str">
        <f t="shared" si="121"/>
        <v>Food: $447.00</v>
      </c>
      <c r="W556" s="1">
        <f>IF(U556="","",ROUND(U556*'Lookup Values'!$A$2,2))</f>
        <v>39.67</v>
      </c>
      <c r="X556" s="9" t="str">
        <f t="shared" si="122"/>
        <v>Expense</v>
      </c>
      <c r="Y556" s="2" t="s">
        <v>554</v>
      </c>
      <c r="Z556" s="3">
        <f t="shared" si="123"/>
        <v>39448</v>
      </c>
      <c r="AA556" s="67" t="str">
        <f t="shared" si="124"/>
        <v>NO</v>
      </c>
      <c r="AB556" s="2" t="str">
        <f t="shared" si="125"/>
        <v>NO</v>
      </c>
      <c r="AC556" t="str">
        <f>IF(AND(AND(G556&gt;=2007,G556&lt;=2009),OR(S556&lt;&gt;"MTA",S556&lt;&gt;"Fandango"),OR(P556="Food",P556="Shopping",P556="Entertainment")),"Awesome Transaction",IF(AND(G556&lt;=2010,Q556&lt;&gt;"Alcohol"),"Late Transaction",IF(G556=2006,"Early Transaction","CRAP Transaction")))</f>
        <v>Awesome Transaction</v>
      </c>
    </row>
    <row r="557" spans="1:29" x14ac:dyDescent="0.25">
      <c r="A557" s="2">
        <v>556</v>
      </c>
      <c r="B557" s="3" t="str">
        <f>TEXT(C557,"yymmdd") &amp; "-" &amp; UPPER(LEFT(P557,2)) &amp; "-" &amp; UPPER(LEFT(S557,3))</f>
        <v>090730-ED-SKI</v>
      </c>
      <c r="C557" s="3">
        <v>40024</v>
      </c>
      <c r="D557" s="3">
        <f t="shared" si="113"/>
        <v>40038</v>
      </c>
      <c r="E557" s="3">
        <f t="shared" si="114"/>
        <v>40086</v>
      </c>
      <c r="F557" s="3">
        <f t="shared" si="115"/>
        <v>40025</v>
      </c>
      <c r="G557" s="61">
        <f t="shared" si="116"/>
        <v>2009</v>
      </c>
      <c r="H557" s="61">
        <f t="shared" si="117"/>
        <v>7</v>
      </c>
      <c r="I557" s="61" t="str">
        <f>VLOOKUP(H557,'Lookup Values'!$C$2:$D$13,2,FALSE)</f>
        <v>JUL</v>
      </c>
      <c r="J557" s="61">
        <f t="shared" si="118"/>
        <v>30</v>
      </c>
      <c r="K557" s="61">
        <f t="shared" si="119"/>
        <v>5</v>
      </c>
      <c r="L557" s="61" t="str">
        <f>VLOOKUP(K557,'Lookup Values'!$F$2:$G$8,2,FALSE)</f>
        <v>Thursday</v>
      </c>
      <c r="M557" s="3">
        <v>40027</v>
      </c>
      <c r="N557" s="63">
        <f t="shared" si="112"/>
        <v>3</v>
      </c>
      <c r="O557" s="8">
        <v>0.8246969862169653</v>
      </c>
      <c r="P557" t="s">
        <v>24</v>
      </c>
      <c r="Q557" t="s">
        <v>36</v>
      </c>
      <c r="R557" t="str">
        <f t="shared" si="120"/>
        <v>Education: Professional Development</v>
      </c>
      <c r="S557" t="s">
        <v>35</v>
      </c>
      <c r="T557" t="s">
        <v>26</v>
      </c>
      <c r="U557" s="1">
        <v>340</v>
      </c>
      <c r="V557" s="1" t="str">
        <f t="shared" si="121"/>
        <v>Education: $340.00</v>
      </c>
      <c r="W557" s="1">
        <f>IF(U557="","",ROUND(U557*'Lookup Values'!$A$2,2))</f>
        <v>30.18</v>
      </c>
      <c r="X557" s="9" t="str">
        <f t="shared" si="122"/>
        <v>Expense</v>
      </c>
      <c r="Y557" s="2" t="s">
        <v>555</v>
      </c>
      <c r="Z557" s="3">
        <f t="shared" si="123"/>
        <v>40024</v>
      </c>
      <c r="AA557" s="67" t="str">
        <f t="shared" si="124"/>
        <v>YES</v>
      </c>
      <c r="AB557" s="2" t="str">
        <f t="shared" si="125"/>
        <v>NO</v>
      </c>
      <c r="AC557" t="str">
        <f>IF(AND(AND(G557&gt;=2007,G557&lt;=2009),OR(S557&lt;&gt;"MTA",S557&lt;&gt;"Fandango"),OR(P557="Food",P557="Shopping",P557="Entertainment")),"Awesome Transaction",IF(AND(G557&lt;=2010,Q557&lt;&gt;"Alcohol"),"Late Transaction",IF(G557=2006,"Early Transaction","CRAP Transaction")))</f>
        <v>Late Transaction</v>
      </c>
    </row>
    <row r="558" spans="1:29" x14ac:dyDescent="0.25">
      <c r="A558" s="2">
        <v>557</v>
      </c>
      <c r="B558" s="3" t="str">
        <f>TEXT(C558,"yymmdd") &amp; "-" &amp; UPPER(LEFT(P558,2)) &amp; "-" &amp; UPPER(LEFT(S558,3))</f>
        <v>100917-HO-BED</v>
      </c>
      <c r="C558" s="3">
        <v>40438</v>
      </c>
      <c r="D558" s="3">
        <f t="shared" si="113"/>
        <v>40452</v>
      </c>
      <c r="E558" s="3">
        <f t="shared" si="114"/>
        <v>40499</v>
      </c>
      <c r="F558" s="3">
        <f t="shared" si="115"/>
        <v>40451</v>
      </c>
      <c r="G558" s="61">
        <f t="shared" si="116"/>
        <v>2010</v>
      </c>
      <c r="H558" s="61">
        <f t="shared" si="117"/>
        <v>9</v>
      </c>
      <c r="I558" s="61" t="str">
        <f>VLOOKUP(H558,'Lookup Values'!$C$2:$D$13,2,FALSE)</f>
        <v>SEP</v>
      </c>
      <c r="J558" s="61">
        <f t="shared" si="118"/>
        <v>17</v>
      </c>
      <c r="K558" s="61">
        <f t="shared" si="119"/>
        <v>6</v>
      </c>
      <c r="L558" s="61" t="str">
        <f>VLOOKUP(K558,'Lookup Values'!$F$2:$G$8,2,FALSE)</f>
        <v>Friday</v>
      </c>
      <c r="M558" s="3">
        <v>40447</v>
      </c>
      <c r="N558" s="63">
        <f t="shared" si="112"/>
        <v>9</v>
      </c>
      <c r="O558" s="8">
        <v>0.39539328163029952</v>
      </c>
      <c r="P558" t="s">
        <v>38</v>
      </c>
      <c r="Q558" t="s">
        <v>39</v>
      </c>
      <c r="R558" t="str">
        <f t="shared" si="120"/>
        <v>Home: Cleaning Supplies</v>
      </c>
      <c r="S558" t="s">
        <v>37</v>
      </c>
      <c r="T558" t="s">
        <v>26</v>
      </c>
      <c r="U558" s="1">
        <v>185</v>
      </c>
      <c r="V558" s="1" t="str">
        <f t="shared" si="121"/>
        <v>Home: $185.00</v>
      </c>
      <c r="W558" s="1">
        <f>IF(U558="","",ROUND(U558*'Lookup Values'!$A$2,2))</f>
        <v>16.420000000000002</v>
      </c>
      <c r="X558" s="9" t="str">
        <f t="shared" si="122"/>
        <v>Expense</v>
      </c>
      <c r="Y558" s="2" t="s">
        <v>556</v>
      </c>
      <c r="Z558" s="3">
        <f t="shared" si="123"/>
        <v>40438</v>
      </c>
      <c r="AA558" s="67" t="str">
        <f t="shared" si="124"/>
        <v>NO</v>
      </c>
      <c r="AB558" s="2" t="str">
        <f t="shared" si="125"/>
        <v>NO</v>
      </c>
      <c r="AC558" t="str">
        <f>IF(AND(AND(G558&gt;=2007,G558&lt;=2009),OR(S558&lt;&gt;"MTA",S558&lt;&gt;"Fandango"),OR(P558="Food",P558="Shopping",P558="Entertainment")),"Awesome Transaction",IF(AND(G558&lt;=2010,Q558&lt;&gt;"Alcohol"),"Late Transaction",IF(G558=2006,"Early Transaction","CRAP Transaction")))</f>
        <v>Late Transaction</v>
      </c>
    </row>
    <row r="559" spans="1:29" x14ac:dyDescent="0.25">
      <c r="A559" s="2">
        <v>558</v>
      </c>
      <c r="B559" s="3" t="str">
        <f>TEXT(C559,"yymmdd") &amp; "-" &amp; UPPER(LEFT(P559,2)) &amp; "-" &amp; UPPER(LEFT(S559,3))</f>
        <v>080201-ED-ANT</v>
      </c>
      <c r="C559" s="3">
        <v>39479</v>
      </c>
      <c r="D559" s="3">
        <f t="shared" si="113"/>
        <v>39493</v>
      </c>
      <c r="E559" s="3">
        <f t="shared" si="114"/>
        <v>39539</v>
      </c>
      <c r="F559" s="3">
        <f t="shared" si="115"/>
        <v>39507</v>
      </c>
      <c r="G559" s="61">
        <f t="shared" si="116"/>
        <v>2008</v>
      </c>
      <c r="H559" s="61">
        <f t="shared" si="117"/>
        <v>2</v>
      </c>
      <c r="I559" s="61" t="str">
        <f>VLOOKUP(H559,'Lookup Values'!$C$2:$D$13,2,FALSE)</f>
        <v>FEB</v>
      </c>
      <c r="J559" s="61">
        <f t="shared" si="118"/>
        <v>1</v>
      </c>
      <c r="K559" s="61">
        <f t="shared" si="119"/>
        <v>6</v>
      </c>
      <c r="L559" s="61" t="str">
        <f>VLOOKUP(K559,'Lookup Values'!$F$2:$G$8,2,FALSE)</f>
        <v>Friday</v>
      </c>
      <c r="M559" s="3">
        <v>39487</v>
      </c>
      <c r="N559" s="63">
        <f t="shared" si="112"/>
        <v>8</v>
      </c>
      <c r="O559" s="8">
        <v>0.21047874873200167</v>
      </c>
      <c r="P559" t="s">
        <v>24</v>
      </c>
      <c r="Q559" t="s">
        <v>25</v>
      </c>
      <c r="R559" t="str">
        <f t="shared" si="120"/>
        <v>Education: Tango Lessons</v>
      </c>
      <c r="S559" t="s">
        <v>23</v>
      </c>
      <c r="T559" t="s">
        <v>29</v>
      </c>
      <c r="U559" s="1">
        <v>7</v>
      </c>
      <c r="V559" s="1" t="str">
        <f t="shared" si="121"/>
        <v>Education: $7.00</v>
      </c>
      <c r="W559" s="1">
        <f>IF(U559="","",ROUND(U559*'Lookup Values'!$A$2,2))</f>
        <v>0.62</v>
      </c>
      <c r="X559" s="9" t="str">
        <f t="shared" si="122"/>
        <v>Expense</v>
      </c>
      <c r="Y559" s="2" t="s">
        <v>356</v>
      </c>
      <c r="Z559" s="3">
        <f t="shared" si="123"/>
        <v>39479</v>
      </c>
      <c r="AA559" s="67" t="str">
        <f t="shared" si="124"/>
        <v>NO</v>
      </c>
      <c r="AB559" s="2" t="str">
        <f t="shared" si="125"/>
        <v>NO</v>
      </c>
      <c r="AC559" t="str">
        <f>IF(AND(AND(G559&gt;=2007,G559&lt;=2009),OR(S559&lt;&gt;"MTA",S559&lt;&gt;"Fandango"),OR(P559="Food",P559="Shopping",P559="Entertainment")),"Awesome Transaction",IF(AND(G559&lt;=2010,Q559&lt;&gt;"Alcohol"),"Late Transaction",IF(G559=2006,"Early Transaction","CRAP Transaction")))</f>
        <v>Late Transaction</v>
      </c>
    </row>
    <row r="560" spans="1:29" x14ac:dyDescent="0.25">
      <c r="A560" s="2">
        <v>559</v>
      </c>
      <c r="B560" s="3" t="str">
        <f>TEXT(C560,"yymmdd") &amp; "-" &amp; UPPER(LEFT(P560,2)) &amp; "-" &amp; UPPER(LEFT(S560,3))</f>
        <v>120922-HE-FRE</v>
      </c>
      <c r="C560" s="3">
        <v>41174</v>
      </c>
      <c r="D560" s="3">
        <f t="shared" si="113"/>
        <v>41187</v>
      </c>
      <c r="E560" s="3">
        <f t="shared" si="114"/>
        <v>41235</v>
      </c>
      <c r="F560" s="3">
        <f t="shared" si="115"/>
        <v>41182</v>
      </c>
      <c r="G560" s="61">
        <f t="shared" si="116"/>
        <v>2012</v>
      </c>
      <c r="H560" s="61">
        <f t="shared" si="117"/>
        <v>9</v>
      </c>
      <c r="I560" s="61" t="str">
        <f>VLOOKUP(H560,'Lookup Values'!$C$2:$D$13,2,FALSE)</f>
        <v>SEP</v>
      </c>
      <c r="J560" s="61">
        <f t="shared" si="118"/>
        <v>22</v>
      </c>
      <c r="K560" s="61">
        <f t="shared" si="119"/>
        <v>7</v>
      </c>
      <c r="L560" s="61" t="str">
        <f>VLOOKUP(K560,'Lookup Values'!$F$2:$G$8,2,FALSE)</f>
        <v>Saturday</v>
      </c>
      <c r="M560" s="3">
        <v>41176</v>
      </c>
      <c r="N560" s="63">
        <f t="shared" si="112"/>
        <v>2</v>
      </c>
      <c r="O560" s="8">
        <v>0.74385649016284616</v>
      </c>
      <c r="P560" t="s">
        <v>45</v>
      </c>
      <c r="Q560" t="s">
        <v>46</v>
      </c>
      <c r="R560" t="str">
        <f t="shared" si="120"/>
        <v>Health: Insurance Premium</v>
      </c>
      <c r="S560" t="s">
        <v>44</v>
      </c>
      <c r="T560" t="s">
        <v>26</v>
      </c>
      <c r="U560" s="1">
        <v>214</v>
      </c>
      <c r="V560" s="1" t="str">
        <f t="shared" si="121"/>
        <v>Health: $214.00</v>
      </c>
      <c r="W560" s="1">
        <f>IF(U560="","",ROUND(U560*'Lookup Values'!$A$2,2))</f>
        <v>18.989999999999998</v>
      </c>
      <c r="X560" s="9" t="str">
        <f t="shared" si="122"/>
        <v>Expense</v>
      </c>
      <c r="Y560" s="2" t="s">
        <v>557</v>
      </c>
      <c r="Z560" s="3">
        <f t="shared" si="123"/>
        <v>41174</v>
      </c>
      <c r="AA560" s="67" t="str">
        <f t="shared" si="124"/>
        <v>NO</v>
      </c>
      <c r="AB560" s="2" t="str">
        <f t="shared" si="125"/>
        <v>NO</v>
      </c>
      <c r="AC560" t="str">
        <f>IF(AND(AND(G560&gt;=2007,G560&lt;=2009),OR(S560&lt;&gt;"MTA",S560&lt;&gt;"Fandango"),OR(P560="Food",P560="Shopping",P560="Entertainment")),"Awesome Transaction",IF(AND(G560&lt;=2010,Q560&lt;&gt;"Alcohol"),"Late Transaction",IF(G560=2006,"Early Transaction","CRAP Transaction")))</f>
        <v>CRAP Transaction</v>
      </c>
    </row>
    <row r="561" spans="1:29" x14ac:dyDescent="0.25">
      <c r="A561" s="2">
        <v>560</v>
      </c>
      <c r="B561" s="3" t="str">
        <f>TEXT(C561,"yymmdd") &amp; "-" &amp; UPPER(LEFT(P561,2)) &amp; "-" &amp; UPPER(LEFT(S561,3))</f>
        <v>100424-FO-TRA</v>
      </c>
      <c r="C561" s="3">
        <v>40292</v>
      </c>
      <c r="D561" s="3">
        <f t="shared" si="113"/>
        <v>40305</v>
      </c>
      <c r="E561" s="3">
        <f t="shared" si="114"/>
        <v>40353</v>
      </c>
      <c r="F561" s="3">
        <f t="shared" si="115"/>
        <v>40298</v>
      </c>
      <c r="G561" s="61">
        <f t="shared" si="116"/>
        <v>2010</v>
      </c>
      <c r="H561" s="61">
        <f t="shared" si="117"/>
        <v>4</v>
      </c>
      <c r="I561" s="61" t="str">
        <f>VLOOKUP(H561,'Lookup Values'!$C$2:$D$13,2,FALSE)</f>
        <v>APR</v>
      </c>
      <c r="J561" s="61">
        <f t="shared" si="118"/>
        <v>24</v>
      </c>
      <c r="K561" s="61">
        <f t="shared" si="119"/>
        <v>7</v>
      </c>
      <c r="L561" s="61" t="str">
        <f>VLOOKUP(K561,'Lookup Values'!$F$2:$G$8,2,FALSE)</f>
        <v>Saturday</v>
      </c>
      <c r="M561" s="3">
        <v>40293</v>
      </c>
      <c r="N561" s="63">
        <f t="shared" si="112"/>
        <v>1</v>
      </c>
      <c r="O561" s="8">
        <v>0.40162563050247579</v>
      </c>
      <c r="P561" t="s">
        <v>18</v>
      </c>
      <c r="Q561" t="s">
        <v>31</v>
      </c>
      <c r="R561" t="str">
        <f t="shared" si="120"/>
        <v>Food: Groceries</v>
      </c>
      <c r="S561" t="s">
        <v>30</v>
      </c>
      <c r="T561" t="s">
        <v>29</v>
      </c>
      <c r="U561" s="1">
        <v>107</v>
      </c>
      <c r="V561" s="1" t="str">
        <f t="shared" si="121"/>
        <v>Food: $107.00</v>
      </c>
      <c r="W561" s="1">
        <f>IF(U561="","",ROUND(U561*'Lookup Values'!$A$2,2))</f>
        <v>9.5</v>
      </c>
      <c r="X561" s="9" t="str">
        <f t="shared" si="122"/>
        <v>Expense</v>
      </c>
      <c r="Y561" s="2" t="s">
        <v>558</v>
      </c>
      <c r="Z561" s="3">
        <f t="shared" si="123"/>
        <v>40292</v>
      </c>
      <c r="AA561" s="67" t="str">
        <f t="shared" si="124"/>
        <v>NO</v>
      </c>
      <c r="AB561" s="2" t="str">
        <f t="shared" si="125"/>
        <v>NO</v>
      </c>
      <c r="AC561" t="str">
        <f>IF(AND(AND(G561&gt;=2007,G561&lt;=2009),OR(S561&lt;&gt;"MTA",S561&lt;&gt;"Fandango"),OR(P561="Food",P561="Shopping",P561="Entertainment")),"Awesome Transaction",IF(AND(G561&lt;=2010,Q561&lt;&gt;"Alcohol"),"Late Transaction",IF(G561=2006,"Early Transaction","CRAP Transaction")))</f>
        <v>Late Transaction</v>
      </c>
    </row>
    <row r="562" spans="1:29" x14ac:dyDescent="0.25">
      <c r="A562" s="2">
        <v>561</v>
      </c>
      <c r="B562" s="3" t="str">
        <f>TEXT(C562,"yymmdd") &amp; "-" &amp; UPPER(LEFT(P562,2)) &amp; "-" &amp; UPPER(LEFT(S562,3))</f>
        <v>081212-FO-TRA</v>
      </c>
      <c r="C562" s="3">
        <v>39794</v>
      </c>
      <c r="D562" s="3">
        <f t="shared" si="113"/>
        <v>39808</v>
      </c>
      <c r="E562" s="3">
        <f t="shared" si="114"/>
        <v>39856</v>
      </c>
      <c r="F562" s="3">
        <f t="shared" si="115"/>
        <v>39813</v>
      </c>
      <c r="G562" s="61">
        <f t="shared" si="116"/>
        <v>2008</v>
      </c>
      <c r="H562" s="61">
        <f t="shared" si="117"/>
        <v>12</v>
      </c>
      <c r="I562" s="61" t="str">
        <f>VLOOKUP(H562,'Lookup Values'!$C$2:$D$13,2,FALSE)</f>
        <v>DEC</v>
      </c>
      <c r="J562" s="61">
        <f t="shared" si="118"/>
        <v>12</v>
      </c>
      <c r="K562" s="61">
        <f t="shared" si="119"/>
        <v>6</v>
      </c>
      <c r="L562" s="61" t="str">
        <f>VLOOKUP(K562,'Lookup Values'!$F$2:$G$8,2,FALSE)</f>
        <v>Friday</v>
      </c>
      <c r="M562" s="3">
        <v>39802</v>
      </c>
      <c r="N562" s="63">
        <f t="shared" si="112"/>
        <v>8</v>
      </c>
      <c r="O562" s="8">
        <v>0.62091997148658484</v>
      </c>
      <c r="P562" t="s">
        <v>18</v>
      </c>
      <c r="Q562" t="s">
        <v>31</v>
      </c>
      <c r="R562" t="str">
        <f t="shared" si="120"/>
        <v>Food: Groceries</v>
      </c>
      <c r="S562" t="s">
        <v>30</v>
      </c>
      <c r="T562" t="s">
        <v>29</v>
      </c>
      <c r="U562" s="1">
        <v>479</v>
      </c>
      <c r="V562" s="1" t="str">
        <f t="shared" si="121"/>
        <v>Food: $479.00</v>
      </c>
      <c r="W562" s="1">
        <f>IF(U562="","",ROUND(U562*'Lookup Values'!$A$2,2))</f>
        <v>42.51</v>
      </c>
      <c r="X562" s="9" t="str">
        <f t="shared" si="122"/>
        <v>Expense</v>
      </c>
      <c r="Y562" s="2" t="s">
        <v>522</v>
      </c>
      <c r="Z562" s="3">
        <f t="shared" si="123"/>
        <v>39794</v>
      </c>
      <c r="AA562" s="67" t="str">
        <f t="shared" si="124"/>
        <v>NO</v>
      </c>
      <c r="AB562" s="2" t="str">
        <f t="shared" si="125"/>
        <v>NO</v>
      </c>
      <c r="AC562" t="str">
        <f>IF(AND(AND(G562&gt;=2007,G562&lt;=2009),OR(S562&lt;&gt;"MTA",S562&lt;&gt;"Fandango"),OR(P562="Food",P562="Shopping",P562="Entertainment")),"Awesome Transaction",IF(AND(G562&lt;=2010,Q562&lt;&gt;"Alcohol"),"Late Transaction",IF(G562=2006,"Early Transaction","CRAP Transaction")))</f>
        <v>Awesome Transaction</v>
      </c>
    </row>
    <row r="563" spans="1:29" x14ac:dyDescent="0.25">
      <c r="A563" s="2">
        <v>562</v>
      </c>
      <c r="B563" s="3" t="str">
        <f>TEXT(C563,"yymmdd") &amp; "-" &amp; UPPER(LEFT(P563,2)) &amp; "-" &amp; UPPER(LEFT(S563,3))</f>
        <v>100803-FO-TRA</v>
      </c>
      <c r="C563" s="3">
        <v>40393</v>
      </c>
      <c r="D563" s="3">
        <f t="shared" si="113"/>
        <v>40407</v>
      </c>
      <c r="E563" s="3">
        <f t="shared" si="114"/>
        <v>40454</v>
      </c>
      <c r="F563" s="3">
        <f t="shared" si="115"/>
        <v>40421</v>
      </c>
      <c r="G563" s="61">
        <f t="shared" si="116"/>
        <v>2010</v>
      </c>
      <c r="H563" s="61">
        <f t="shared" si="117"/>
        <v>8</v>
      </c>
      <c r="I563" s="61" t="str">
        <f>VLOOKUP(H563,'Lookup Values'!$C$2:$D$13,2,FALSE)</f>
        <v>AUG</v>
      </c>
      <c r="J563" s="61">
        <f t="shared" si="118"/>
        <v>3</v>
      </c>
      <c r="K563" s="61">
        <f t="shared" si="119"/>
        <v>3</v>
      </c>
      <c r="L563" s="61" t="str">
        <f>VLOOKUP(K563,'Lookup Values'!$F$2:$G$8,2,FALSE)</f>
        <v>Tuesday</v>
      </c>
      <c r="M563" s="3">
        <v>40399</v>
      </c>
      <c r="N563" s="63">
        <f t="shared" si="112"/>
        <v>6</v>
      </c>
      <c r="O563" s="8">
        <v>0.21369238683507785</v>
      </c>
      <c r="P563" t="s">
        <v>18</v>
      </c>
      <c r="Q563" t="s">
        <v>31</v>
      </c>
      <c r="R563" t="str">
        <f t="shared" si="120"/>
        <v>Food: Groceries</v>
      </c>
      <c r="S563" t="s">
        <v>30</v>
      </c>
      <c r="T563" t="s">
        <v>29</v>
      </c>
      <c r="U563" s="1">
        <v>49</v>
      </c>
      <c r="V563" s="1" t="str">
        <f t="shared" si="121"/>
        <v>Food: $49.00</v>
      </c>
      <c r="W563" s="1">
        <f>IF(U563="","",ROUND(U563*'Lookup Values'!$A$2,2))</f>
        <v>4.3499999999999996</v>
      </c>
      <c r="X563" s="9" t="str">
        <f t="shared" si="122"/>
        <v>Expense</v>
      </c>
      <c r="Y563" s="2" t="s">
        <v>559</v>
      </c>
      <c r="Z563" s="3">
        <f t="shared" si="123"/>
        <v>40393</v>
      </c>
      <c r="AA563" s="67" t="str">
        <f t="shared" si="124"/>
        <v>NO</v>
      </c>
      <c r="AB563" s="2" t="str">
        <f t="shared" si="125"/>
        <v>NO</v>
      </c>
      <c r="AC563" t="str">
        <f>IF(AND(AND(G563&gt;=2007,G563&lt;=2009),OR(S563&lt;&gt;"MTA",S563&lt;&gt;"Fandango"),OR(P563="Food",P563="Shopping",P563="Entertainment")),"Awesome Transaction",IF(AND(G563&lt;=2010,Q563&lt;&gt;"Alcohol"),"Late Transaction",IF(G563=2006,"Early Transaction","CRAP Transaction")))</f>
        <v>Late Transaction</v>
      </c>
    </row>
    <row r="564" spans="1:29" x14ac:dyDescent="0.25">
      <c r="A564" s="2">
        <v>563</v>
      </c>
      <c r="B564" s="3" t="str">
        <f>TEXT(C564,"yymmdd") &amp; "-" &amp; UPPER(LEFT(P564,2)) &amp; "-" &amp; UPPER(LEFT(S564,3))</f>
        <v>070202-FO-TRA</v>
      </c>
      <c r="C564" s="3">
        <v>39115</v>
      </c>
      <c r="D564" s="3">
        <f t="shared" si="113"/>
        <v>39129</v>
      </c>
      <c r="E564" s="3">
        <f t="shared" si="114"/>
        <v>39174</v>
      </c>
      <c r="F564" s="3">
        <f t="shared" si="115"/>
        <v>39141</v>
      </c>
      <c r="G564" s="61">
        <f t="shared" si="116"/>
        <v>2007</v>
      </c>
      <c r="H564" s="61">
        <f t="shared" si="117"/>
        <v>2</v>
      </c>
      <c r="I564" s="61" t="str">
        <f>VLOOKUP(H564,'Lookup Values'!$C$2:$D$13,2,FALSE)</f>
        <v>FEB</v>
      </c>
      <c r="J564" s="61">
        <f t="shared" si="118"/>
        <v>2</v>
      </c>
      <c r="K564" s="61">
        <f t="shared" si="119"/>
        <v>6</v>
      </c>
      <c r="L564" s="61" t="str">
        <f>VLOOKUP(K564,'Lookup Values'!$F$2:$G$8,2,FALSE)</f>
        <v>Friday</v>
      </c>
      <c r="M564" s="3">
        <v>39120</v>
      </c>
      <c r="N564" s="63">
        <f t="shared" si="112"/>
        <v>5</v>
      </c>
      <c r="O564" s="8">
        <v>7.7376014005006599E-2</v>
      </c>
      <c r="P564" t="s">
        <v>18</v>
      </c>
      <c r="Q564" t="s">
        <v>31</v>
      </c>
      <c r="R564" t="str">
        <f t="shared" si="120"/>
        <v>Food: Groceries</v>
      </c>
      <c r="S564" t="s">
        <v>30</v>
      </c>
      <c r="T564" t="s">
        <v>16</v>
      </c>
      <c r="U564" s="1">
        <v>375</v>
      </c>
      <c r="V564" s="1" t="str">
        <f t="shared" si="121"/>
        <v>Food: $375.00</v>
      </c>
      <c r="W564" s="1">
        <f>IF(U564="","",ROUND(U564*'Lookup Values'!$A$2,2))</f>
        <v>33.28</v>
      </c>
      <c r="X564" s="9" t="str">
        <f t="shared" si="122"/>
        <v>Expense</v>
      </c>
      <c r="Y564" s="2" t="s">
        <v>298</v>
      </c>
      <c r="Z564" s="3">
        <f t="shared" si="123"/>
        <v>39115</v>
      </c>
      <c r="AA564" s="67" t="str">
        <f t="shared" si="124"/>
        <v>NO</v>
      </c>
      <c r="AB564" s="2" t="str">
        <f t="shared" si="125"/>
        <v>NO</v>
      </c>
      <c r="AC564" t="str">
        <f>IF(AND(AND(G564&gt;=2007,G564&lt;=2009),OR(S564&lt;&gt;"MTA",S564&lt;&gt;"Fandango"),OR(P564="Food",P564="Shopping",P564="Entertainment")),"Awesome Transaction",IF(AND(G564&lt;=2010,Q564&lt;&gt;"Alcohol"),"Late Transaction",IF(G564=2006,"Early Transaction","CRAP Transaction")))</f>
        <v>Awesome Transaction</v>
      </c>
    </row>
    <row r="565" spans="1:29" x14ac:dyDescent="0.25">
      <c r="A565" s="2">
        <v>564</v>
      </c>
      <c r="B565" s="3" t="str">
        <f>TEXT(C565,"yymmdd") &amp; "-" &amp; UPPER(LEFT(P565,2)) &amp; "-" &amp; UPPER(LEFT(S565,3))</f>
        <v>080823-FO-CIT</v>
      </c>
      <c r="C565" s="3">
        <v>39683</v>
      </c>
      <c r="D565" s="3">
        <f t="shared" si="113"/>
        <v>39696</v>
      </c>
      <c r="E565" s="3">
        <f t="shared" si="114"/>
        <v>39744</v>
      </c>
      <c r="F565" s="3">
        <f t="shared" si="115"/>
        <v>39691</v>
      </c>
      <c r="G565" s="61">
        <f t="shared" si="116"/>
        <v>2008</v>
      </c>
      <c r="H565" s="61">
        <f t="shared" si="117"/>
        <v>8</v>
      </c>
      <c r="I565" s="61" t="str">
        <f>VLOOKUP(H565,'Lookup Values'!$C$2:$D$13,2,FALSE)</f>
        <v>AUG</v>
      </c>
      <c r="J565" s="61">
        <f t="shared" si="118"/>
        <v>23</v>
      </c>
      <c r="K565" s="61">
        <f t="shared" si="119"/>
        <v>7</v>
      </c>
      <c r="L565" s="61" t="str">
        <f>VLOOKUP(K565,'Lookup Values'!$F$2:$G$8,2,FALSE)</f>
        <v>Saturday</v>
      </c>
      <c r="M565" s="3">
        <v>39687</v>
      </c>
      <c r="N565" s="63">
        <f t="shared" si="112"/>
        <v>4</v>
      </c>
      <c r="O565" s="8">
        <v>0.64348385655884333</v>
      </c>
      <c r="P565" t="s">
        <v>18</v>
      </c>
      <c r="Q565" t="s">
        <v>43</v>
      </c>
      <c r="R565" t="str">
        <f t="shared" si="120"/>
        <v>Food: Coffee</v>
      </c>
      <c r="S565" t="s">
        <v>42</v>
      </c>
      <c r="T565" t="s">
        <v>16</v>
      </c>
      <c r="U565" s="1">
        <v>349</v>
      </c>
      <c r="V565" s="1" t="str">
        <f t="shared" si="121"/>
        <v>Food: $349.00</v>
      </c>
      <c r="W565" s="1">
        <f>IF(U565="","",ROUND(U565*'Lookup Values'!$A$2,2))</f>
        <v>30.97</v>
      </c>
      <c r="X565" s="9" t="str">
        <f t="shared" si="122"/>
        <v>Expense</v>
      </c>
      <c r="Y565" s="2" t="s">
        <v>560</v>
      </c>
      <c r="Z565" s="3">
        <f t="shared" si="123"/>
        <v>39683</v>
      </c>
      <c r="AA565" s="67" t="str">
        <f t="shared" si="124"/>
        <v>NO</v>
      </c>
      <c r="AB565" s="2" t="str">
        <f t="shared" si="125"/>
        <v>NO</v>
      </c>
      <c r="AC565" t="str">
        <f>IF(AND(AND(G565&gt;=2007,G565&lt;=2009),OR(S565&lt;&gt;"MTA",S565&lt;&gt;"Fandango"),OR(P565="Food",P565="Shopping",P565="Entertainment")),"Awesome Transaction",IF(AND(G565&lt;=2010,Q565&lt;&gt;"Alcohol"),"Late Transaction",IF(G565=2006,"Early Transaction","CRAP Transaction")))</f>
        <v>Awesome Transaction</v>
      </c>
    </row>
    <row r="566" spans="1:29" x14ac:dyDescent="0.25">
      <c r="A566" s="2">
        <v>565</v>
      </c>
      <c r="B566" s="3" t="str">
        <f>TEXT(C566,"yymmdd") &amp; "-" &amp; UPPER(LEFT(P566,2)) &amp; "-" &amp; UPPER(LEFT(S566,3))</f>
        <v>120604-IN-AUN</v>
      </c>
      <c r="C566" s="3">
        <v>41064</v>
      </c>
      <c r="D566" s="3">
        <f t="shared" si="113"/>
        <v>41078</v>
      </c>
      <c r="E566" s="3">
        <f t="shared" si="114"/>
        <v>41125</v>
      </c>
      <c r="F566" s="3">
        <f t="shared" si="115"/>
        <v>41090</v>
      </c>
      <c r="G566" s="61">
        <f t="shared" si="116"/>
        <v>2012</v>
      </c>
      <c r="H566" s="61">
        <f t="shared" si="117"/>
        <v>6</v>
      </c>
      <c r="I566" s="61" t="str">
        <f>VLOOKUP(H566,'Lookup Values'!$C$2:$D$13,2,FALSE)</f>
        <v>JUN</v>
      </c>
      <c r="J566" s="61">
        <f t="shared" si="118"/>
        <v>4</v>
      </c>
      <c r="K566" s="61">
        <f t="shared" si="119"/>
        <v>2</v>
      </c>
      <c r="L566" s="61" t="str">
        <f>VLOOKUP(K566,'Lookup Values'!$F$2:$G$8,2,FALSE)</f>
        <v>Monday</v>
      </c>
      <c r="M566" s="3">
        <v>41066</v>
      </c>
      <c r="N566" s="63">
        <f t="shared" si="112"/>
        <v>2</v>
      </c>
      <c r="O566" s="8">
        <v>5.7864121943987934E-3</v>
      </c>
      <c r="P566" t="s">
        <v>61</v>
      </c>
      <c r="Q566" t="s">
        <v>64</v>
      </c>
      <c r="R566" t="str">
        <f t="shared" si="120"/>
        <v>Income: Gift Received</v>
      </c>
      <c r="S566" t="s">
        <v>67</v>
      </c>
      <c r="T566" t="s">
        <v>16</v>
      </c>
      <c r="U566" s="1">
        <v>310</v>
      </c>
      <c r="V566" s="1" t="str">
        <f t="shared" si="121"/>
        <v>Income: $310.00</v>
      </c>
      <c r="W566" s="1">
        <f>IF(U566="","",ROUND(U566*'Lookup Values'!$A$2,2))</f>
        <v>27.51</v>
      </c>
      <c r="X566" s="9" t="str">
        <f t="shared" si="122"/>
        <v>Income</v>
      </c>
      <c r="Y566" s="2" t="s">
        <v>237</v>
      </c>
      <c r="Z566" s="3">
        <f t="shared" si="123"/>
        <v>41064</v>
      </c>
      <c r="AA566" s="67" t="str">
        <f t="shared" si="124"/>
        <v>NO</v>
      </c>
      <c r="AB566" s="2" t="str">
        <f t="shared" si="125"/>
        <v>NO</v>
      </c>
      <c r="AC566" t="str">
        <f>IF(AND(AND(G566&gt;=2007,G566&lt;=2009),OR(S566&lt;&gt;"MTA",S566&lt;&gt;"Fandango"),OR(P566="Food",P566="Shopping",P566="Entertainment")),"Awesome Transaction",IF(AND(G566&lt;=2010,Q566&lt;&gt;"Alcohol"),"Late Transaction",IF(G566=2006,"Early Transaction","CRAP Transaction")))</f>
        <v>CRAP Transaction</v>
      </c>
    </row>
    <row r="567" spans="1:29" x14ac:dyDescent="0.25">
      <c r="A567" s="2">
        <v>566</v>
      </c>
      <c r="B567" s="3" t="str">
        <f>TEXT(C567,"yymmdd") &amp; "-" &amp; UPPER(LEFT(P567,2)) &amp; "-" &amp; UPPER(LEFT(S567,3))</f>
        <v>080512-FO-BAN</v>
      </c>
      <c r="C567" s="3">
        <v>39580</v>
      </c>
      <c r="D567" s="3">
        <f t="shared" si="113"/>
        <v>39594</v>
      </c>
      <c r="E567" s="3">
        <f t="shared" si="114"/>
        <v>39641</v>
      </c>
      <c r="F567" s="3">
        <f t="shared" si="115"/>
        <v>39599</v>
      </c>
      <c r="G567" s="61">
        <f t="shared" si="116"/>
        <v>2008</v>
      </c>
      <c r="H567" s="61">
        <f t="shared" si="117"/>
        <v>5</v>
      </c>
      <c r="I567" s="61" t="str">
        <f>VLOOKUP(H567,'Lookup Values'!$C$2:$D$13,2,FALSE)</f>
        <v>MAY</v>
      </c>
      <c r="J567" s="61">
        <f t="shared" si="118"/>
        <v>12</v>
      </c>
      <c r="K567" s="61">
        <f t="shared" si="119"/>
        <v>2</v>
      </c>
      <c r="L567" s="61" t="str">
        <f>VLOOKUP(K567,'Lookup Values'!$F$2:$G$8,2,FALSE)</f>
        <v>Monday</v>
      </c>
      <c r="M567" s="3">
        <v>39586</v>
      </c>
      <c r="N567" s="63">
        <f t="shared" si="112"/>
        <v>6</v>
      </c>
      <c r="O567" s="8">
        <v>0.20010877427519125</v>
      </c>
      <c r="P567" t="s">
        <v>18</v>
      </c>
      <c r="Q567" t="s">
        <v>19</v>
      </c>
      <c r="R567" t="str">
        <f t="shared" si="120"/>
        <v>Food: Restaurants</v>
      </c>
      <c r="S567" t="s">
        <v>17</v>
      </c>
      <c r="T567" t="s">
        <v>26</v>
      </c>
      <c r="U567" s="1">
        <v>270</v>
      </c>
      <c r="V567" s="1" t="str">
        <f t="shared" si="121"/>
        <v>Food: $270.00</v>
      </c>
      <c r="W567" s="1">
        <f>IF(U567="","",ROUND(U567*'Lookup Values'!$A$2,2))</f>
        <v>23.96</v>
      </c>
      <c r="X567" s="9" t="str">
        <f t="shared" si="122"/>
        <v>Expense</v>
      </c>
      <c r="Y567" s="2" t="s">
        <v>116</v>
      </c>
      <c r="Z567" s="3">
        <f t="shared" si="123"/>
        <v>39580</v>
      </c>
      <c r="AA567" s="67" t="str">
        <f t="shared" si="124"/>
        <v>NO</v>
      </c>
      <c r="AB567" s="2" t="str">
        <f t="shared" si="125"/>
        <v>NO</v>
      </c>
      <c r="AC567" t="str">
        <f>IF(AND(AND(G567&gt;=2007,G567&lt;=2009),OR(S567&lt;&gt;"MTA",S567&lt;&gt;"Fandango"),OR(P567="Food",P567="Shopping",P567="Entertainment")),"Awesome Transaction",IF(AND(G567&lt;=2010,Q567&lt;&gt;"Alcohol"),"Late Transaction",IF(G567=2006,"Early Transaction","CRAP Transaction")))</f>
        <v>Awesome Transaction</v>
      </c>
    </row>
    <row r="568" spans="1:29" x14ac:dyDescent="0.25">
      <c r="A568" s="2">
        <v>567</v>
      </c>
      <c r="B568" s="3" t="str">
        <f>TEXT(C568,"yymmdd") &amp; "-" &amp; UPPER(LEFT(P568,2)) &amp; "-" &amp; UPPER(LEFT(S568,3))</f>
        <v>120625-IN-LEG</v>
      </c>
      <c r="C568" s="3">
        <v>41085</v>
      </c>
      <c r="D568" s="3">
        <f t="shared" si="113"/>
        <v>41099</v>
      </c>
      <c r="E568" s="3">
        <f t="shared" si="114"/>
        <v>41146</v>
      </c>
      <c r="F568" s="3">
        <f t="shared" si="115"/>
        <v>41090</v>
      </c>
      <c r="G568" s="61">
        <f t="shared" si="116"/>
        <v>2012</v>
      </c>
      <c r="H568" s="61">
        <f t="shared" si="117"/>
        <v>6</v>
      </c>
      <c r="I568" s="61" t="str">
        <f>VLOOKUP(H568,'Lookup Values'!$C$2:$D$13,2,FALSE)</f>
        <v>JUN</v>
      </c>
      <c r="J568" s="61">
        <f t="shared" si="118"/>
        <v>25</v>
      </c>
      <c r="K568" s="61">
        <f t="shared" si="119"/>
        <v>2</v>
      </c>
      <c r="L568" s="61" t="str">
        <f>VLOOKUP(K568,'Lookup Values'!$F$2:$G$8,2,FALSE)</f>
        <v>Monday</v>
      </c>
      <c r="M568" s="3">
        <v>41091</v>
      </c>
      <c r="N568" s="63">
        <f t="shared" si="112"/>
        <v>6</v>
      </c>
      <c r="O568" s="8">
        <v>0.66053169509453225</v>
      </c>
      <c r="P568" t="s">
        <v>61</v>
      </c>
      <c r="Q568" t="s">
        <v>63</v>
      </c>
      <c r="R568" t="str">
        <f t="shared" si="120"/>
        <v>Income: Freelance Project</v>
      </c>
      <c r="S568" t="s">
        <v>66</v>
      </c>
      <c r="T568" t="s">
        <v>26</v>
      </c>
      <c r="U568" s="1">
        <v>263</v>
      </c>
      <c r="V568" s="1" t="str">
        <f t="shared" si="121"/>
        <v>Income: $263.00</v>
      </c>
      <c r="W568" s="1">
        <f>IF(U568="","",ROUND(U568*'Lookup Values'!$A$2,2))</f>
        <v>23.34</v>
      </c>
      <c r="X568" s="9" t="str">
        <f t="shared" si="122"/>
        <v>Income</v>
      </c>
      <c r="Y568" s="2" t="s">
        <v>561</v>
      </c>
      <c r="Z568" s="3">
        <f t="shared" si="123"/>
        <v>41085</v>
      </c>
      <c r="AA568" s="67" t="str">
        <f t="shared" si="124"/>
        <v>NO</v>
      </c>
      <c r="AB568" s="2" t="str">
        <f t="shared" si="125"/>
        <v>NO</v>
      </c>
      <c r="AC568" t="str">
        <f>IF(AND(AND(G568&gt;=2007,G568&lt;=2009),OR(S568&lt;&gt;"MTA",S568&lt;&gt;"Fandango"),OR(P568="Food",P568="Shopping",P568="Entertainment")),"Awesome Transaction",IF(AND(G568&lt;=2010,Q568&lt;&gt;"Alcohol"),"Late Transaction",IF(G568=2006,"Early Transaction","CRAP Transaction")))</f>
        <v>CRAP Transaction</v>
      </c>
    </row>
    <row r="569" spans="1:29" x14ac:dyDescent="0.25">
      <c r="A569" s="2">
        <v>568</v>
      </c>
      <c r="B569" s="3" t="str">
        <f>TEXT(C569,"yymmdd") &amp; "-" &amp; UPPER(LEFT(P569,2)) &amp; "-" &amp; UPPER(LEFT(S569,3))</f>
        <v>080511-SH-EXP</v>
      </c>
      <c r="C569" s="3">
        <v>39579</v>
      </c>
      <c r="D569" s="3">
        <f t="shared" si="113"/>
        <v>39591</v>
      </c>
      <c r="E569" s="3">
        <f t="shared" si="114"/>
        <v>39640</v>
      </c>
      <c r="F569" s="3">
        <f t="shared" si="115"/>
        <v>39599</v>
      </c>
      <c r="G569" s="61">
        <f t="shared" si="116"/>
        <v>2008</v>
      </c>
      <c r="H569" s="61">
        <f t="shared" si="117"/>
        <v>5</v>
      </c>
      <c r="I569" s="61" t="str">
        <f>VLOOKUP(H569,'Lookup Values'!$C$2:$D$13,2,FALSE)</f>
        <v>MAY</v>
      </c>
      <c r="J569" s="61">
        <f t="shared" si="118"/>
        <v>11</v>
      </c>
      <c r="K569" s="61">
        <f t="shared" si="119"/>
        <v>1</v>
      </c>
      <c r="L569" s="61" t="str">
        <f>VLOOKUP(K569,'Lookup Values'!$F$2:$G$8,2,FALSE)</f>
        <v>Sunday</v>
      </c>
      <c r="M569" s="3">
        <v>39587</v>
      </c>
      <c r="N569" s="63">
        <f t="shared" si="112"/>
        <v>8</v>
      </c>
      <c r="O569" s="8">
        <v>0.42929153314739144</v>
      </c>
      <c r="P569" t="s">
        <v>21</v>
      </c>
      <c r="Q569" t="s">
        <v>41</v>
      </c>
      <c r="R569" t="str">
        <f t="shared" si="120"/>
        <v>Shopping: Clothing</v>
      </c>
      <c r="S569" t="s">
        <v>40</v>
      </c>
      <c r="T569" t="s">
        <v>16</v>
      </c>
      <c r="U569" s="1">
        <v>21</v>
      </c>
      <c r="V569" s="1" t="str">
        <f t="shared" si="121"/>
        <v>Shopping: $21.00</v>
      </c>
      <c r="W569" s="1">
        <f>IF(U569="","",ROUND(U569*'Lookup Values'!$A$2,2))</f>
        <v>1.86</v>
      </c>
      <c r="X569" s="9" t="str">
        <f t="shared" si="122"/>
        <v>Expense</v>
      </c>
      <c r="Y569" s="2" t="s">
        <v>562</v>
      </c>
      <c r="Z569" s="3">
        <f t="shared" si="123"/>
        <v>39579</v>
      </c>
      <c r="AA569" s="67" t="str">
        <f t="shared" si="124"/>
        <v>NO</v>
      </c>
      <c r="AB569" s="2" t="str">
        <f t="shared" si="125"/>
        <v>NO</v>
      </c>
      <c r="AC569" t="str">
        <f>IF(AND(AND(G569&gt;=2007,G569&lt;=2009),OR(S569&lt;&gt;"MTA",S569&lt;&gt;"Fandango"),OR(P569="Food",P569="Shopping",P569="Entertainment")),"Awesome Transaction",IF(AND(G569&lt;=2010,Q569&lt;&gt;"Alcohol"),"Late Transaction",IF(G569=2006,"Early Transaction","CRAP Transaction")))</f>
        <v>Awesome Transaction</v>
      </c>
    </row>
    <row r="570" spans="1:29" x14ac:dyDescent="0.25">
      <c r="A570" s="2">
        <v>569</v>
      </c>
      <c r="B570" s="3" t="str">
        <f>TEXT(C570,"yymmdd") &amp; "-" &amp; UPPER(LEFT(P570,2)) &amp; "-" &amp; UPPER(LEFT(S570,3))</f>
        <v>090501-SH-EXP</v>
      </c>
      <c r="C570" s="3">
        <v>39934</v>
      </c>
      <c r="D570" s="3">
        <f t="shared" si="113"/>
        <v>39948</v>
      </c>
      <c r="E570" s="3">
        <f t="shared" si="114"/>
        <v>39995</v>
      </c>
      <c r="F570" s="3">
        <f t="shared" si="115"/>
        <v>39964</v>
      </c>
      <c r="G570" s="61">
        <f t="shared" si="116"/>
        <v>2009</v>
      </c>
      <c r="H570" s="61">
        <f t="shared" si="117"/>
        <v>5</v>
      </c>
      <c r="I570" s="61" t="str">
        <f>VLOOKUP(H570,'Lookup Values'!$C$2:$D$13,2,FALSE)</f>
        <v>MAY</v>
      </c>
      <c r="J570" s="61">
        <f t="shared" si="118"/>
        <v>1</v>
      </c>
      <c r="K570" s="61">
        <f t="shared" si="119"/>
        <v>6</v>
      </c>
      <c r="L570" s="61" t="str">
        <f>VLOOKUP(K570,'Lookup Values'!$F$2:$G$8,2,FALSE)</f>
        <v>Friday</v>
      </c>
      <c r="M570" s="3">
        <v>39943</v>
      </c>
      <c r="N570" s="63">
        <f t="shared" si="112"/>
        <v>9</v>
      </c>
      <c r="O570" s="8">
        <v>8.9713219973414526E-2</v>
      </c>
      <c r="P570" t="s">
        <v>21</v>
      </c>
      <c r="Q570" t="s">
        <v>41</v>
      </c>
      <c r="R570" t="str">
        <f t="shared" si="120"/>
        <v>Shopping: Clothing</v>
      </c>
      <c r="S570" t="s">
        <v>40</v>
      </c>
      <c r="T570" t="s">
        <v>16</v>
      </c>
      <c r="U570" s="1">
        <v>450</v>
      </c>
      <c r="V570" s="1" t="str">
        <f t="shared" si="121"/>
        <v>Shopping: $450.00</v>
      </c>
      <c r="W570" s="1">
        <f>IF(U570="","",ROUND(U570*'Lookup Values'!$A$2,2))</f>
        <v>39.94</v>
      </c>
      <c r="X570" s="9" t="str">
        <f t="shared" si="122"/>
        <v>Expense</v>
      </c>
      <c r="Y570" s="2" t="s">
        <v>563</v>
      </c>
      <c r="Z570" s="3">
        <f t="shared" si="123"/>
        <v>39934</v>
      </c>
      <c r="AA570" s="67" t="str">
        <f t="shared" si="124"/>
        <v>NO</v>
      </c>
      <c r="AB570" s="2" t="str">
        <f t="shared" si="125"/>
        <v>NO</v>
      </c>
      <c r="AC570" t="str">
        <f>IF(AND(AND(G570&gt;=2007,G570&lt;=2009),OR(S570&lt;&gt;"MTA",S570&lt;&gt;"Fandango"),OR(P570="Food",P570="Shopping",P570="Entertainment")),"Awesome Transaction",IF(AND(G570&lt;=2010,Q570&lt;&gt;"Alcohol"),"Late Transaction",IF(G570=2006,"Early Transaction","CRAP Transaction")))</f>
        <v>Awesome Transaction</v>
      </c>
    </row>
    <row r="571" spans="1:29" x14ac:dyDescent="0.25">
      <c r="A571" s="2">
        <v>570</v>
      </c>
      <c r="B571" s="3" t="str">
        <f>TEXT(C571,"yymmdd") &amp; "-" &amp; UPPER(LEFT(P571,2)) &amp; "-" &amp; UPPER(LEFT(S571,3))</f>
        <v>100318-IN-LEG</v>
      </c>
      <c r="C571" s="3">
        <v>40255</v>
      </c>
      <c r="D571" s="3">
        <f t="shared" si="113"/>
        <v>40269</v>
      </c>
      <c r="E571" s="3">
        <f t="shared" si="114"/>
        <v>40316</v>
      </c>
      <c r="F571" s="3">
        <f t="shared" si="115"/>
        <v>40268</v>
      </c>
      <c r="G571" s="61">
        <f t="shared" si="116"/>
        <v>2010</v>
      </c>
      <c r="H571" s="61">
        <f t="shared" si="117"/>
        <v>3</v>
      </c>
      <c r="I571" s="61" t="str">
        <f>VLOOKUP(H571,'Lookup Values'!$C$2:$D$13,2,FALSE)</f>
        <v>MAR</v>
      </c>
      <c r="J571" s="61">
        <f t="shared" si="118"/>
        <v>18</v>
      </c>
      <c r="K571" s="61">
        <f t="shared" si="119"/>
        <v>5</v>
      </c>
      <c r="L571" s="61" t="str">
        <f>VLOOKUP(K571,'Lookup Values'!$F$2:$G$8,2,FALSE)</f>
        <v>Thursday</v>
      </c>
      <c r="M571" s="3">
        <v>40261</v>
      </c>
      <c r="N571" s="63">
        <f t="shared" si="112"/>
        <v>6</v>
      </c>
      <c r="O571" s="8">
        <v>0.78471420300979411</v>
      </c>
      <c r="P571" t="s">
        <v>61</v>
      </c>
      <c r="Q571" t="s">
        <v>63</v>
      </c>
      <c r="R571" t="str">
        <f t="shared" si="120"/>
        <v>Income: Freelance Project</v>
      </c>
      <c r="S571" t="s">
        <v>66</v>
      </c>
      <c r="T571" t="s">
        <v>16</v>
      </c>
      <c r="U571" s="1">
        <v>59</v>
      </c>
      <c r="V571" s="1" t="str">
        <f t="shared" si="121"/>
        <v>Income: $59.00</v>
      </c>
      <c r="W571" s="1">
        <f>IF(U571="","",ROUND(U571*'Lookup Values'!$A$2,2))</f>
        <v>5.24</v>
      </c>
      <c r="X571" s="9" t="str">
        <f t="shared" si="122"/>
        <v>Income</v>
      </c>
      <c r="Y571" s="2" t="s">
        <v>501</v>
      </c>
      <c r="Z571" s="3">
        <f t="shared" si="123"/>
        <v>40255</v>
      </c>
      <c r="AA571" s="67" t="str">
        <f t="shared" si="124"/>
        <v>NO</v>
      </c>
      <c r="AB571" s="2" t="str">
        <f t="shared" si="125"/>
        <v>NO</v>
      </c>
      <c r="AC571" t="str">
        <f>IF(AND(AND(G571&gt;=2007,G571&lt;=2009),OR(S571&lt;&gt;"MTA",S571&lt;&gt;"Fandango"),OR(P571="Food",P571="Shopping",P571="Entertainment")),"Awesome Transaction",IF(AND(G571&lt;=2010,Q571&lt;&gt;"Alcohol"),"Late Transaction",IF(G571=2006,"Early Transaction","CRAP Transaction")))</f>
        <v>Late Transaction</v>
      </c>
    </row>
    <row r="572" spans="1:29" x14ac:dyDescent="0.25">
      <c r="A572" s="2">
        <v>571</v>
      </c>
      <c r="B572" s="3" t="str">
        <f>TEXT(C572,"yymmdd") &amp; "-" &amp; UPPER(LEFT(P572,2)) &amp; "-" &amp; UPPER(LEFT(S572,3))</f>
        <v>120619-IN-EZE</v>
      </c>
      <c r="C572" s="3">
        <v>41079</v>
      </c>
      <c r="D572" s="3">
        <f t="shared" si="113"/>
        <v>41093</v>
      </c>
      <c r="E572" s="3">
        <f t="shared" si="114"/>
        <v>41140</v>
      </c>
      <c r="F572" s="3">
        <f t="shared" si="115"/>
        <v>41090</v>
      </c>
      <c r="G572" s="61">
        <f t="shared" si="116"/>
        <v>2012</v>
      </c>
      <c r="H572" s="61">
        <f t="shared" si="117"/>
        <v>6</v>
      </c>
      <c r="I572" s="61" t="str">
        <f>VLOOKUP(H572,'Lookup Values'!$C$2:$D$13,2,FALSE)</f>
        <v>JUN</v>
      </c>
      <c r="J572" s="61">
        <f t="shared" si="118"/>
        <v>19</v>
      </c>
      <c r="K572" s="61">
        <f t="shared" si="119"/>
        <v>3</v>
      </c>
      <c r="L572" s="61" t="str">
        <f>VLOOKUP(K572,'Lookup Values'!$F$2:$G$8,2,FALSE)</f>
        <v>Tuesday</v>
      </c>
      <c r="M572" s="3">
        <v>41087</v>
      </c>
      <c r="N572" s="63">
        <f t="shared" si="112"/>
        <v>8</v>
      </c>
      <c r="O572" s="8">
        <v>0.91628462063995264</v>
      </c>
      <c r="P572" t="s">
        <v>61</v>
      </c>
      <c r="Q572" t="s">
        <v>62</v>
      </c>
      <c r="R572" t="str">
        <f t="shared" si="120"/>
        <v>Income: Salary</v>
      </c>
      <c r="S572" t="s">
        <v>65</v>
      </c>
      <c r="T572" t="s">
        <v>16</v>
      </c>
      <c r="U572" s="1">
        <v>315</v>
      </c>
      <c r="V572" s="1" t="str">
        <f t="shared" si="121"/>
        <v>Income: $315.00</v>
      </c>
      <c r="W572" s="1">
        <f>IF(U572="","",ROUND(U572*'Lookup Values'!$A$2,2))</f>
        <v>27.96</v>
      </c>
      <c r="X572" s="9" t="str">
        <f t="shared" si="122"/>
        <v>Income</v>
      </c>
      <c r="Y572" s="2" t="s">
        <v>564</v>
      </c>
      <c r="Z572" s="3">
        <f t="shared" si="123"/>
        <v>41079</v>
      </c>
      <c r="AA572" s="67" t="str">
        <f t="shared" si="124"/>
        <v>NO</v>
      </c>
      <c r="AB572" s="2" t="str">
        <f t="shared" si="125"/>
        <v>NO</v>
      </c>
      <c r="AC572" t="str">
        <f>IF(AND(AND(G572&gt;=2007,G572&lt;=2009),OR(S572&lt;&gt;"MTA",S572&lt;&gt;"Fandango"),OR(P572="Food",P572="Shopping",P572="Entertainment")),"Awesome Transaction",IF(AND(G572&lt;=2010,Q572&lt;&gt;"Alcohol"),"Late Transaction",IF(G572=2006,"Early Transaction","CRAP Transaction")))</f>
        <v>CRAP Transaction</v>
      </c>
    </row>
    <row r="573" spans="1:29" x14ac:dyDescent="0.25">
      <c r="A573" s="2">
        <v>572</v>
      </c>
      <c r="B573" s="3" t="str">
        <f>TEXT(C573,"yymmdd") &amp; "-" &amp; UPPER(LEFT(P573,2)) &amp; "-" &amp; UPPER(LEFT(S573,3))</f>
        <v>080123-HO-BED</v>
      </c>
      <c r="C573" s="3">
        <v>39470</v>
      </c>
      <c r="D573" s="3">
        <f t="shared" si="113"/>
        <v>39484</v>
      </c>
      <c r="E573" s="3">
        <f t="shared" si="114"/>
        <v>39530</v>
      </c>
      <c r="F573" s="3">
        <f t="shared" si="115"/>
        <v>39478</v>
      </c>
      <c r="G573" s="61">
        <f t="shared" si="116"/>
        <v>2008</v>
      </c>
      <c r="H573" s="61">
        <f t="shared" si="117"/>
        <v>1</v>
      </c>
      <c r="I573" s="61" t="str">
        <f>VLOOKUP(H573,'Lookup Values'!$C$2:$D$13,2,FALSE)</f>
        <v>JAN</v>
      </c>
      <c r="J573" s="61">
        <f t="shared" si="118"/>
        <v>23</v>
      </c>
      <c r="K573" s="61">
        <f t="shared" si="119"/>
        <v>4</v>
      </c>
      <c r="L573" s="61" t="str">
        <f>VLOOKUP(K573,'Lookup Values'!$F$2:$G$8,2,FALSE)</f>
        <v>Wednesday</v>
      </c>
      <c r="M573" s="3">
        <v>39472</v>
      </c>
      <c r="N573" s="63">
        <f t="shared" si="112"/>
        <v>2</v>
      </c>
      <c r="O573" s="8">
        <v>0.82667423690297148</v>
      </c>
      <c r="P573" t="s">
        <v>38</v>
      </c>
      <c r="Q573" t="s">
        <v>39</v>
      </c>
      <c r="R573" t="str">
        <f t="shared" si="120"/>
        <v>Home: Cleaning Supplies</v>
      </c>
      <c r="S573" t="s">
        <v>37</v>
      </c>
      <c r="T573" t="s">
        <v>26</v>
      </c>
      <c r="U573" s="1">
        <v>19</v>
      </c>
      <c r="V573" s="1" t="str">
        <f t="shared" si="121"/>
        <v>Home: $19.00</v>
      </c>
      <c r="W573" s="1">
        <f>IF(U573="","",ROUND(U573*'Lookup Values'!$A$2,2))</f>
        <v>1.69</v>
      </c>
      <c r="X573" s="9" t="str">
        <f t="shared" si="122"/>
        <v>Expense</v>
      </c>
      <c r="Y573" s="2" t="s">
        <v>565</v>
      </c>
      <c r="Z573" s="3">
        <f t="shared" si="123"/>
        <v>39470</v>
      </c>
      <c r="AA573" s="67" t="str">
        <f t="shared" si="124"/>
        <v>NO</v>
      </c>
      <c r="AB573" s="2" t="str">
        <f t="shared" si="125"/>
        <v>NO</v>
      </c>
      <c r="AC573" t="str">
        <f>IF(AND(AND(G573&gt;=2007,G573&lt;=2009),OR(S573&lt;&gt;"MTA",S573&lt;&gt;"Fandango"),OR(P573="Food",P573="Shopping",P573="Entertainment")),"Awesome Transaction",IF(AND(G573&lt;=2010,Q573&lt;&gt;"Alcohol"),"Late Transaction",IF(G573=2006,"Early Transaction","CRAP Transaction")))</f>
        <v>Late Transaction</v>
      </c>
    </row>
    <row r="574" spans="1:29" x14ac:dyDescent="0.25">
      <c r="A574" s="2">
        <v>573</v>
      </c>
      <c r="B574" s="3" t="str">
        <f>TEXT(C574,"yymmdd") &amp; "-" &amp; UPPER(LEFT(P574,2)) &amp; "-" &amp; UPPER(LEFT(S574,3))</f>
        <v>070804-TR-MTA</v>
      </c>
      <c r="C574" s="3">
        <v>39298</v>
      </c>
      <c r="D574" s="3">
        <f t="shared" si="113"/>
        <v>39311</v>
      </c>
      <c r="E574" s="3">
        <f t="shared" si="114"/>
        <v>39359</v>
      </c>
      <c r="F574" s="3">
        <f t="shared" si="115"/>
        <v>39325</v>
      </c>
      <c r="G574" s="61">
        <f t="shared" si="116"/>
        <v>2007</v>
      </c>
      <c r="H574" s="61">
        <f t="shared" si="117"/>
        <v>8</v>
      </c>
      <c r="I574" s="61" t="str">
        <f>VLOOKUP(H574,'Lookup Values'!$C$2:$D$13,2,FALSE)</f>
        <v>AUG</v>
      </c>
      <c r="J574" s="61">
        <f t="shared" si="118"/>
        <v>4</v>
      </c>
      <c r="K574" s="61">
        <f t="shared" si="119"/>
        <v>7</v>
      </c>
      <c r="L574" s="61" t="str">
        <f>VLOOKUP(K574,'Lookup Values'!$F$2:$G$8,2,FALSE)</f>
        <v>Saturday</v>
      </c>
      <c r="M574" s="3">
        <v>39299</v>
      </c>
      <c r="N574" s="63">
        <f t="shared" si="112"/>
        <v>1</v>
      </c>
      <c r="O574" s="8">
        <v>0.13530397528251004</v>
      </c>
      <c r="P574" t="s">
        <v>33</v>
      </c>
      <c r="Q574" t="s">
        <v>34</v>
      </c>
      <c r="R574" t="str">
        <f t="shared" si="120"/>
        <v>Transportation: Subway</v>
      </c>
      <c r="S574" t="s">
        <v>32</v>
      </c>
      <c r="T574" t="s">
        <v>26</v>
      </c>
      <c r="U574" s="1">
        <v>203</v>
      </c>
      <c r="V574" s="1" t="str">
        <f t="shared" si="121"/>
        <v>Transportation: $203.00</v>
      </c>
      <c r="W574" s="1">
        <f>IF(U574="","",ROUND(U574*'Lookup Values'!$A$2,2))</f>
        <v>18.02</v>
      </c>
      <c r="X574" s="9" t="str">
        <f t="shared" si="122"/>
        <v>Expense</v>
      </c>
      <c r="Y574" s="2" t="s">
        <v>566</v>
      </c>
      <c r="Z574" s="3">
        <f t="shared" si="123"/>
        <v>39298</v>
      </c>
      <c r="AA574" s="67" t="str">
        <f t="shared" si="124"/>
        <v>YES</v>
      </c>
      <c r="AB574" s="2" t="str">
        <f t="shared" si="125"/>
        <v>NO</v>
      </c>
      <c r="AC574" t="str">
        <f>IF(AND(AND(G574&gt;=2007,G574&lt;=2009),OR(S574&lt;&gt;"MTA",S574&lt;&gt;"Fandango"),OR(P574="Food",P574="Shopping",P574="Entertainment")),"Awesome Transaction",IF(AND(G574&lt;=2010,Q574&lt;&gt;"Alcohol"),"Late Transaction",IF(G574=2006,"Early Transaction","CRAP Transaction")))</f>
        <v>Late Transaction</v>
      </c>
    </row>
    <row r="575" spans="1:29" x14ac:dyDescent="0.25">
      <c r="A575" s="2">
        <v>574</v>
      </c>
      <c r="B575" s="3" t="str">
        <f>TEXT(C575,"yymmdd") &amp; "-" &amp; UPPER(LEFT(P575,2)) &amp; "-" &amp; UPPER(LEFT(S575,3))</f>
        <v>120430-IN-EZE</v>
      </c>
      <c r="C575" s="3">
        <v>41029</v>
      </c>
      <c r="D575" s="3">
        <f t="shared" si="113"/>
        <v>41043</v>
      </c>
      <c r="E575" s="3">
        <f t="shared" si="114"/>
        <v>41090</v>
      </c>
      <c r="F575" s="3">
        <f t="shared" si="115"/>
        <v>41029</v>
      </c>
      <c r="G575" s="61">
        <f t="shared" si="116"/>
        <v>2012</v>
      </c>
      <c r="H575" s="61">
        <f t="shared" si="117"/>
        <v>4</v>
      </c>
      <c r="I575" s="61" t="str">
        <f>VLOOKUP(H575,'Lookup Values'!$C$2:$D$13,2,FALSE)</f>
        <v>APR</v>
      </c>
      <c r="J575" s="61">
        <f t="shared" si="118"/>
        <v>30</v>
      </c>
      <c r="K575" s="61">
        <f t="shared" si="119"/>
        <v>2</v>
      </c>
      <c r="L575" s="61" t="str">
        <f>VLOOKUP(K575,'Lookup Values'!$F$2:$G$8,2,FALSE)</f>
        <v>Monday</v>
      </c>
      <c r="M575" s="3">
        <v>41037</v>
      </c>
      <c r="N575" s="63">
        <f t="shared" si="112"/>
        <v>8</v>
      </c>
      <c r="O575" s="8">
        <v>0.26938422891794689</v>
      </c>
      <c r="P575" t="s">
        <v>61</v>
      </c>
      <c r="Q575" t="s">
        <v>62</v>
      </c>
      <c r="R575" t="str">
        <f t="shared" si="120"/>
        <v>Income: Salary</v>
      </c>
      <c r="S575" t="s">
        <v>65</v>
      </c>
      <c r="T575" t="s">
        <v>16</v>
      </c>
      <c r="U575" s="1">
        <v>48</v>
      </c>
      <c r="V575" s="1" t="str">
        <f t="shared" si="121"/>
        <v>Income: $48.00</v>
      </c>
      <c r="W575" s="1">
        <f>IF(U575="","",ROUND(U575*'Lookup Values'!$A$2,2))</f>
        <v>4.26</v>
      </c>
      <c r="X575" s="9" t="str">
        <f t="shared" si="122"/>
        <v>Income</v>
      </c>
      <c r="Y575" s="2" t="s">
        <v>180</v>
      </c>
      <c r="Z575" s="3">
        <f t="shared" si="123"/>
        <v>41029</v>
      </c>
      <c r="AA575" s="67" t="str">
        <f t="shared" si="124"/>
        <v>NO</v>
      </c>
      <c r="AB575" s="2" t="str">
        <f t="shared" si="125"/>
        <v>NO</v>
      </c>
      <c r="AC575" t="str">
        <f>IF(AND(AND(G575&gt;=2007,G575&lt;=2009),OR(S575&lt;&gt;"MTA",S575&lt;&gt;"Fandango"),OR(P575="Food",P575="Shopping",P575="Entertainment")),"Awesome Transaction",IF(AND(G575&lt;=2010,Q575&lt;&gt;"Alcohol"),"Late Transaction",IF(G575=2006,"Early Transaction","CRAP Transaction")))</f>
        <v>CRAP Transaction</v>
      </c>
    </row>
    <row r="576" spans="1:29" x14ac:dyDescent="0.25">
      <c r="A576" s="2">
        <v>575</v>
      </c>
      <c r="B576" s="3" t="str">
        <f>TEXT(C576,"yymmdd") &amp; "-" &amp; UPPER(LEFT(P576,2)) &amp; "-" &amp; UPPER(LEFT(S576,3))</f>
        <v>091005-SH-AMA</v>
      </c>
      <c r="C576" s="3">
        <v>40091</v>
      </c>
      <c r="D576" s="3">
        <f t="shared" si="113"/>
        <v>40105</v>
      </c>
      <c r="E576" s="3">
        <f t="shared" si="114"/>
        <v>40152</v>
      </c>
      <c r="F576" s="3">
        <f t="shared" si="115"/>
        <v>40117</v>
      </c>
      <c r="G576" s="61">
        <f t="shared" si="116"/>
        <v>2009</v>
      </c>
      <c r="H576" s="61">
        <f t="shared" si="117"/>
        <v>10</v>
      </c>
      <c r="I576" s="61" t="str">
        <f>VLOOKUP(H576,'Lookup Values'!$C$2:$D$13,2,FALSE)</f>
        <v>OCT</v>
      </c>
      <c r="J576" s="61">
        <f t="shared" si="118"/>
        <v>5</v>
      </c>
      <c r="K576" s="61">
        <f t="shared" si="119"/>
        <v>2</v>
      </c>
      <c r="L576" s="61" t="str">
        <f>VLOOKUP(K576,'Lookup Values'!$F$2:$G$8,2,FALSE)</f>
        <v>Monday</v>
      </c>
      <c r="M576" s="3">
        <v>40092</v>
      </c>
      <c r="N576" s="63">
        <f t="shared" si="112"/>
        <v>1</v>
      </c>
      <c r="O576" s="8">
        <v>0.6019296633387401</v>
      </c>
      <c r="P576" t="s">
        <v>21</v>
      </c>
      <c r="Q576" t="s">
        <v>22</v>
      </c>
      <c r="R576" t="str">
        <f t="shared" si="120"/>
        <v>Shopping: Electronics</v>
      </c>
      <c r="S576" t="s">
        <v>20</v>
      </c>
      <c r="T576" t="s">
        <v>29</v>
      </c>
      <c r="U576" s="1">
        <v>411</v>
      </c>
      <c r="V576" s="1" t="str">
        <f t="shared" si="121"/>
        <v>Shopping: $411.00</v>
      </c>
      <c r="W576" s="1">
        <f>IF(U576="","",ROUND(U576*'Lookup Values'!$A$2,2))</f>
        <v>36.479999999999997</v>
      </c>
      <c r="X576" s="9" t="str">
        <f t="shared" si="122"/>
        <v>Expense</v>
      </c>
      <c r="Y576" s="2" t="s">
        <v>152</v>
      </c>
      <c r="Z576" s="3">
        <f t="shared" si="123"/>
        <v>40091</v>
      </c>
      <c r="AA576" s="67" t="str">
        <f t="shared" si="124"/>
        <v>YES</v>
      </c>
      <c r="AB576" s="2" t="str">
        <f t="shared" si="125"/>
        <v>YES</v>
      </c>
      <c r="AC576" t="str">
        <f>IF(AND(AND(G576&gt;=2007,G576&lt;=2009),OR(S576&lt;&gt;"MTA",S576&lt;&gt;"Fandango"),OR(P576="Food",P576="Shopping",P576="Entertainment")),"Awesome Transaction",IF(AND(G576&lt;=2010,Q576&lt;&gt;"Alcohol"),"Late Transaction",IF(G576=2006,"Early Transaction","CRAP Transaction")))</f>
        <v>Awesome Transaction</v>
      </c>
    </row>
    <row r="577" spans="1:29" x14ac:dyDescent="0.25">
      <c r="A577" s="2">
        <v>576</v>
      </c>
      <c r="B577" s="3" t="str">
        <f>TEXT(C577,"yymmdd") &amp; "-" &amp; UPPER(LEFT(P577,2)) &amp; "-" &amp; UPPER(LEFT(S577,3))</f>
        <v>090221-ED-SKI</v>
      </c>
      <c r="C577" s="3">
        <v>39865</v>
      </c>
      <c r="D577" s="3">
        <f t="shared" si="113"/>
        <v>39878</v>
      </c>
      <c r="E577" s="3">
        <f t="shared" si="114"/>
        <v>39924</v>
      </c>
      <c r="F577" s="3">
        <f t="shared" si="115"/>
        <v>39872</v>
      </c>
      <c r="G577" s="61">
        <f t="shared" si="116"/>
        <v>2009</v>
      </c>
      <c r="H577" s="61">
        <f t="shared" si="117"/>
        <v>2</v>
      </c>
      <c r="I577" s="61" t="str">
        <f>VLOOKUP(H577,'Lookup Values'!$C$2:$D$13,2,FALSE)</f>
        <v>FEB</v>
      </c>
      <c r="J577" s="61">
        <f t="shared" si="118"/>
        <v>21</v>
      </c>
      <c r="K577" s="61">
        <f t="shared" si="119"/>
        <v>7</v>
      </c>
      <c r="L577" s="61" t="str">
        <f>VLOOKUP(K577,'Lookup Values'!$F$2:$G$8,2,FALSE)</f>
        <v>Saturday</v>
      </c>
      <c r="M577" s="3">
        <v>39867</v>
      </c>
      <c r="N577" s="63">
        <f t="shared" si="112"/>
        <v>2</v>
      </c>
      <c r="O577" s="8">
        <v>0.49032416724908079</v>
      </c>
      <c r="P577" t="s">
        <v>24</v>
      </c>
      <c r="Q577" t="s">
        <v>36</v>
      </c>
      <c r="R577" t="str">
        <f t="shared" si="120"/>
        <v>Education: Professional Development</v>
      </c>
      <c r="S577" t="s">
        <v>35</v>
      </c>
      <c r="T577" t="s">
        <v>26</v>
      </c>
      <c r="U577" s="1">
        <v>413</v>
      </c>
      <c r="V577" s="1" t="str">
        <f t="shared" si="121"/>
        <v>Education: $413.00</v>
      </c>
      <c r="W577" s="1">
        <f>IF(U577="","",ROUND(U577*'Lookup Values'!$A$2,2))</f>
        <v>36.65</v>
      </c>
      <c r="X577" s="9" t="str">
        <f t="shared" si="122"/>
        <v>Expense</v>
      </c>
      <c r="Y577" s="2" t="s">
        <v>567</v>
      </c>
      <c r="Z577" s="3">
        <f t="shared" si="123"/>
        <v>39865</v>
      </c>
      <c r="AA577" s="67" t="str">
        <f t="shared" si="124"/>
        <v>YES</v>
      </c>
      <c r="AB577" s="2" t="str">
        <f t="shared" si="125"/>
        <v>YES</v>
      </c>
      <c r="AC577" t="str">
        <f>IF(AND(AND(G577&gt;=2007,G577&lt;=2009),OR(S577&lt;&gt;"MTA",S577&lt;&gt;"Fandango"),OR(P577="Food",P577="Shopping",P577="Entertainment")),"Awesome Transaction",IF(AND(G577&lt;=2010,Q577&lt;&gt;"Alcohol"),"Late Transaction",IF(G577=2006,"Early Transaction","CRAP Transaction")))</f>
        <v>Late Transaction</v>
      </c>
    </row>
    <row r="578" spans="1:29" x14ac:dyDescent="0.25">
      <c r="A578" s="2">
        <v>577</v>
      </c>
      <c r="B578" s="3" t="str">
        <f>TEXT(C578,"yymmdd") &amp; "-" &amp; UPPER(LEFT(P578,2)) &amp; "-" &amp; UPPER(LEFT(S578,3))</f>
        <v>090627-FO-TRA</v>
      </c>
      <c r="C578" s="3">
        <v>39991</v>
      </c>
      <c r="D578" s="3">
        <f t="shared" si="113"/>
        <v>40004</v>
      </c>
      <c r="E578" s="3">
        <f t="shared" si="114"/>
        <v>40052</v>
      </c>
      <c r="F578" s="3">
        <f t="shared" si="115"/>
        <v>39994</v>
      </c>
      <c r="G578" s="61">
        <f t="shared" si="116"/>
        <v>2009</v>
      </c>
      <c r="H578" s="61">
        <f t="shared" si="117"/>
        <v>6</v>
      </c>
      <c r="I578" s="61" t="str">
        <f>VLOOKUP(H578,'Lookup Values'!$C$2:$D$13,2,FALSE)</f>
        <v>JUN</v>
      </c>
      <c r="J578" s="61">
        <f t="shared" si="118"/>
        <v>27</v>
      </c>
      <c r="K578" s="61">
        <f t="shared" si="119"/>
        <v>7</v>
      </c>
      <c r="L578" s="61" t="str">
        <f>VLOOKUP(K578,'Lookup Values'!$F$2:$G$8,2,FALSE)</f>
        <v>Saturday</v>
      </c>
      <c r="M578" s="3">
        <v>39997</v>
      </c>
      <c r="N578" s="63">
        <f t="shared" ref="N578:N641" si="126">M578-C578</f>
        <v>6</v>
      </c>
      <c r="O578" s="8">
        <v>0.54627027375254145</v>
      </c>
      <c r="P578" t="s">
        <v>18</v>
      </c>
      <c r="Q578" t="s">
        <v>31</v>
      </c>
      <c r="R578" t="str">
        <f t="shared" si="120"/>
        <v>Food: Groceries</v>
      </c>
      <c r="S578" t="s">
        <v>30</v>
      </c>
      <c r="T578" t="s">
        <v>29</v>
      </c>
      <c r="U578" s="1">
        <v>339</v>
      </c>
      <c r="V578" s="1" t="str">
        <f t="shared" si="121"/>
        <v>Food: $339.00</v>
      </c>
      <c r="W578" s="1">
        <f>IF(U578="","",ROUND(U578*'Lookup Values'!$A$2,2))</f>
        <v>30.09</v>
      </c>
      <c r="X578" s="9" t="str">
        <f t="shared" si="122"/>
        <v>Expense</v>
      </c>
      <c r="Y578" s="2" t="s">
        <v>568</v>
      </c>
      <c r="Z578" s="3">
        <f t="shared" si="123"/>
        <v>39991</v>
      </c>
      <c r="AA578" s="67" t="str">
        <f t="shared" si="124"/>
        <v>NO</v>
      </c>
      <c r="AB578" s="2" t="str">
        <f t="shared" si="125"/>
        <v>NO</v>
      </c>
      <c r="AC578" t="str">
        <f>IF(AND(AND(G578&gt;=2007,G578&lt;=2009),OR(S578&lt;&gt;"MTA",S578&lt;&gt;"Fandango"),OR(P578="Food",P578="Shopping",P578="Entertainment")),"Awesome Transaction",IF(AND(G578&lt;=2010,Q578&lt;&gt;"Alcohol"),"Late Transaction",IF(G578=2006,"Early Transaction","CRAP Transaction")))</f>
        <v>Awesome Transaction</v>
      </c>
    </row>
    <row r="579" spans="1:29" x14ac:dyDescent="0.25">
      <c r="A579" s="2">
        <v>578</v>
      </c>
      <c r="B579" s="3" t="str">
        <f>TEXT(C579,"yymmdd") &amp; "-" &amp; UPPER(LEFT(P579,2)) &amp; "-" &amp; UPPER(LEFT(S579,3))</f>
        <v>081109-ED-ANT</v>
      </c>
      <c r="C579" s="3">
        <v>39761</v>
      </c>
      <c r="D579" s="3">
        <f t="shared" ref="D579:D642" si="127">WORKDAY(C579,10)</f>
        <v>39773</v>
      </c>
      <c r="E579" s="3">
        <f t="shared" ref="E579:E642" si="128">EDATE(C579,2)</f>
        <v>39822</v>
      </c>
      <c r="F579" s="3">
        <f t="shared" ref="F579:F642" si="129">EOMONTH(C579,0)</f>
        <v>39782</v>
      </c>
      <c r="G579" s="61">
        <f t="shared" ref="G579:G642" si="130">YEAR(C579)</f>
        <v>2008</v>
      </c>
      <c r="H579" s="61">
        <f t="shared" ref="H579:H642" si="131">MONTH(C579)</f>
        <v>11</v>
      </c>
      <c r="I579" s="61" t="str">
        <f>VLOOKUP(H579,'Lookup Values'!$C$2:$D$13,2,FALSE)</f>
        <v>NOV</v>
      </c>
      <c r="J579" s="61">
        <f t="shared" ref="J579:J642" si="132">DAY(C579)</f>
        <v>9</v>
      </c>
      <c r="K579" s="61">
        <f t="shared" ref="K579:K642" si="133">WEEKDAY(C579)</f>
        <v>1</v>
      </c>
      <c r="L579" s="61" t="str">
        <f>VLOOKUP(K579,'Lookup Values'!$F$2:$G$8,2,FALSE)</f>
        <v>Sunday</v>
      </c>
      <c r="M579" s="3">
        <v>39770</v>
      </c>
      <c r="N579" s="63">
        <f t="shared" si="126"/>
        <v>9</v>
      </c>
      <c r="O579" s="8">
        <v>0.92996408844109613</v>
      </c>
      <c r="P579" t="s">
        <v>24</v>
      </c>
      <c r="Q579" t="s">
        <v>25</v>
      </c>
      <c r="R579" t="str">
        <f t="shared" ref="R579:R642" si="134">P579 &amp; ": " &amp; Q579</f>
        <v>Education: Tango Lessons</v>
      </c>
      <c r="S579" t="s">
        <v>23</v>
      </c>
      <c r="T579" t="s">
        <v>26</v>
      </c>
      <c r="U579" s="1">
        <v>104</v>
      </c>
      <c r="V579" s="1" t="str">
        <f t="shared" ref="V579:V642" si="135">P579 &amp; ": " &amp; TEXT(U579,"$#,###.00")</f>
        <v>Education: $104.00</v>
      </c>
      <c r="W579" s="1">
        <f>IF(U579="","",ROUND(U579*'Lookup Values'!$A$2,2))</f>
        <v>9.23</v>
      </c>
      <c r="X579" s="9" t="str">
        <f t="shared" ref="X579:X642" si="136">IF(P579="Income","Income","Expense")</f>
        <v>Expense</v>
      </c>
      <c r="Y579" s="2" t="s">
        <v>569</v>
      </c>
      <c r="Z579" s="3">
        <f t="shared" ref="Z579:Z642" si="137">VALUE(SUBSTITUTE(Y579,".","/"))</f>
        <v>39761</v>
      </c>
      <c r="AA579" s="67" t="str">
        <f t="shared" ref="AA579:AA642" si="138">IF(OR(P579="Transportation",Q579="Professional Development",Q579="Electronics"),"YES","NO")</f>
        <v>NO</v>
      </c>
      <c r="AB579" s="2" t="str">
        <f t="shared" ref="AB579:AB642" si="139">IF(AND(AA579="YES",U579&gt;=400),"YES","NO")</f>
        <v>NO</v>
      </c>
      <c r="AC579" t="str">
        <f>IF(AND(AND(G579&gt;=2007,G579&lt;=2009),OR(S579&lt;&gt;"MTA",S579&lt;&gt;"Fandango"),OR(P579="Food",P579="Shopping",P579="Entertainment")),"Awesome Transaction",IF(AND(G579&lt;=2010,Q579&lt;&gt;"Alcohol"),"Late Transaction",IF(G579=2006,"Early Transaction","CRAP Transaction")))</f>
        <v>Late Transaction</v>
      </c>
    </row>
    <row r="580" spans="1:29" x14ac:dyDescent="0.25">
      <c r="A580" s="2">
        <v>579</v>
      </c>
      <c r="B580" s="3" t="str">
        <f>TEXT(C580,"yymmdd") &amp; "-" &amp; UPPER(LEFT(P580,2)) &amp; "-" &amp; UPPER(LEFT(S580,3))</f>
        <v>101018-SH-EXP</v>
      </c>
      <c r="C580" s="3">
        <v>40469</v>
      </c>
      <c r="D580" s="3">
        <f t="shared" si="127"/>
        <v>40483</v>
      </c>
      <c r="E580" s="3">
        <f t="shared" si="128"/>
        <v>40530</v>
      </c>
      <c r="F580" s="3">
        <f t="shared" si="129"/>
        <v>40482</v>
      </c>
      <c r="G580" s="61">
        <f t="shared" si="130"/>
        <v>2010</v>
      </c>
      <c r="H580" s="61">
        <f t="shared" si="131"/>
        <v>10</v>
      </c>
      <c r="I580" s="61" t="str">
        <f>VLOOKUP(H580,'Lookup Values'!$C$2:$D$13,2,FALSE)</f>
        <v>OCT</v>
      </c>
      <c r="J580" s="61">
        <f t="shared" si="132"/>
        <v>18</v>
      </c>
      <c r="K580" s="61">
        <f t="shared" si="133"/>
        <v>2</v>
      </c>
      <c r="L580" s="61" t="str">
        <f>VLOOKUP(K580,'Lookup Values'!$F$2:$G$8,2,FALSE)</f>
        <v>Monday</v>
      </c>
      <c r="M580" s="3">
        <v>40474</v>
      </c>
      <c r="N580" s="63">
        <f t="shared" si="126"/>
        <v>5</v>
      </c>
      <c r="O580" s="8">
        <v>0.3549324945120641</v>
      </c>
      <c r="P580" t="s">
        <v>21</v>
      </c>
      <c r="Q580" t="s">
        <v>41</v>
      </c>
      <c r="R580" t="str">
        <f t="shared" si="134"/>
        <v>Shopping: Clothing</v>
      </c>
      <c r="S580" t="s">
        <v>40</v>
      </c>
      <c r="T580" t="s">
        <v>29</v>
      </c>
      <c r="U580" s="1">
        <v>237</v>
      </c>
      <c r="V580" s="1" t="str">
        <f t="shared" si="135"/>
        <v>Shopping: $237.00</v>
      </c>
      <c r="W580" s="1">
        <f>IF(U580="","",ROUND(U580*'Lookup Values'!$A$2,2))</f>
        <v>21.03</v>
      </c>
      <c r="X580" s="9" t="str">
        <f t="shared" si="136"/>
        <v>Expense</v>
      </c>
      <c r="Y580" s="2" t="s">
        <v>570</v>
      </c>
      <c r="Z580" s="3">
        <f t="shared" si="137"/>
        <v>40469</v>
      </c>
      <c r="AA580" s="67" t="str">
        <f t="shared" si="138"/>
        <v>NO</v>
      </c>
      <c r="AB580" s="2" t="str">
        <f t="shared" si="139"/>
        <v>NO</v>
      </c>
      <c r="AC580" t="str">
        <f>IF(AND(AND(G580&gt;=2007,G580&lt;=2009),OR(S580&lt;&gt;"MTA",S580&lt;&gt;"Fandango"),OR(P580="Food",P580="Shopping",P580="Entertainment")),"Awesome Transaction",IF(AND(G580&lt;=2010,Q580&lt;&gt;"Alcohol"),"Late Transaction",IF(G580=2006,"Early Transaction","CRAP Transaction")))</f>
        <v>Late Transaction</v>
      </c>
    </row>
    <row r="581" spans="1:29" x14ac:dyDescent="0.25">
      <c r="A581" s="2">
        <v>580</v>
      </c>
      <c r="B581" s="3" t="str">
        <f>TEXT(C581,"yymmdd") &amp; "-" &amp; UPPER(LEFT(P581,2)) &amp; "-" &amp; UPPER(LEFT(S581,3))</f>
        <v>101122-HO-BED</v>
      </c>
      <c r="C581" s="3">
        <v>40504</v>
      </c>
      <c r="D581" s="3">
        <f t="shared" si="127"/>
        <v>40518</v>
      </c>
      <c r="E581" s="3">
        <f t="shared" si="128"/>
        <v>40565</v>
      </c>
      <c r="F581" s="3">
        <f t="shared" si="129"/>
        <v>40512</v>
      </c>
      <c r="G581" s="61">
        <f t="shared" si="130"/>
        <v>2010</v>
      </c>
      <c r="H581" s="61">
        <f t="shared" si="131"/>
        <v>11</v>
      </c>
      <c r="I581" s="61" t="str">
        <f>VLOOKUP(H581,'Lookup Values'!$C$2:$D$13,2,FALSE)</f>
        <v>NOV</v>
      </c>
      <c r="J581" s="61">
        <f t="shared" si="132"/>
        <v>22</v>
      </c>
      <c r="K581" s="61">
        <f t="shared" si="133"/>
        <v>2</v>
      </c>
      <c r="L581" s="61" t="str">
        <f>VLOOKUP(K581,'Lookup Values'!$F$2:$G$8,2,FALSE)</f>
        <v>Monday</v>
      </c>
      <c r="M581" s="3">
        <v>40506</v>
      </c>
      <c r="N581" s="63">
        <f t="shared" si="126"/>
        <v>2</v>
      </c>
      <c r="O581" s="8">
        <v>0.85499813272455771</v>
      </c>
      <c r="P581" t="s">
        <v>38</v>
      </c>
      <c r="Q581" t="s">
        <v>39</v>
      </c>
      <c r="R581" t="str">
        <f t="shared" si="134"/>
        <v>Home: Cleaning Supplies</v>
      </c>
      <c r="S581" t="s">
        <v>37</v>
      </c>
      <c r="T581" t="s">
        <v>29</v>
      </c>
      <c r="U581" s="1">
        <v>12</v>
      </c>
      <c r="V581" s="1" t="str">
        <f t="shared" si="135"/>
        <v>Home: $12.00</v>
      </c>
      <c r="W581" s="1">
        <f>IF(U581="","",ROUND(U581*'Lookup Values'!$A$2,2))</f>
        <v>1.07</v>
      </c>
      <c r="X581" s="9" t="str">
        <f t="shared" si="136"/>
        <v>Expense</v>
      </c>
      <c r="Y581" s="2" t="s">
        <v>571</v>
      </c>
      <c r="Z581" s="3">
        <f t="shared" si="137"/>
        <v>40504</v>
      </c>
      <c r="AA581" s="67" t="str">
        <f t="shared" si="138"/>
        <v>NO</v>
      </c>
      <c r="AB581" s="2" t="str">
        <f t="shared" si="139"/>
        <v>NO</v>
      </c>
      <c r="AC581" t="str">
        <f>IF(AND(AND(G581&gt;=2007,G581&lt;=2009),OR(S581&lt;&gt;"MTA",S581&lt;&gt;"Fandango"),OR(P581="Food",P581="Shopping",P581="Entertainment")),"Awesome Transaction",IF(AND(G581&lt;=2010,Q581&lt;&gt;"Alcohol"),"Late Transaction",IF(G581=2006,"Early Transaction","CRAP Transaction")))</f>
        <v>Late Transaction</v>
      </c>
    </row>
    <row r="582" spans="1:29" x14ac:dyDescent="0.25">
      <c r="A582" s="2">
        <v>581</v>
      </c>
      <c r="B582" s="3" t="str">
        <f>TEXT(C582,"yymmdd") &amp; "-" &amp; UPPER(LEFT(P582,2)) &amp; "-" &amp; UPPER(LEFT(S582,3))</f>
        <v>100512-FO-CIT</v>
      </c>
      <c r="C582" s="3">
        <v>40310</v>
      </c>
      <c r="D582" s="3">
        <f t="shared" si="127"/>
        <v>40324</v>
      </c>
      <c r="E582" s="3">
        <f t="shared" si="128"/>
        <v>40371</v>
      </c>
      <c r="F582" s="3">
        <f t="shared" si="129"/>
        <v>40329</v>
      </c>
      <c r="G582" s="61">
        <f t="shared" si="130"/>
        <v>2010</v>
      </c>
      <c r="H582" s="61">
        <f t="shared" si="131"/>
        <v>5</v>
      </c>
      <c r="I582" s="61" t="str">
        <f>VLOOKUP(H582,'Lookup Values'!$C$2:$D$13,2,FALSE)</f>
        <v>MAY</v>
      </c>
      <c r="J582" s="61">
        <f t="shared" si="132"/>
        <v>12</v>
      </c>
      <c r="K582" s="61">
        <f t="shared" si="133"/>
        <v>4</v>
      </c>
      <c r="L582" s="61" t="str">
        <f>VLOOKUP(K582,'Lookup Values'!$F$2:$G$8,2,FALSE)</f>
        <v>Wednesday</v>
      </c>
      <c r="M582" s="3">
        <v>40320</v>
      </c>
      <c r="N582" s="63">
        <f t="shared" si="126"/>
        <v>10</v>
      </c>
      <c r="O582" s="8">
        <v>0.71690834510518497</v>
      </c>
      <c r="P582" t="s">
        <v>18</v>
      </c>
      <c r="Q582" t="s">
        <v>43</v>
      </c>
      <c r="R582" t="str">
        <f t="shared" si="134"/>
        <v>Food: Coffee</v>
      </c>
      <c r="S582" t="s">
        <v>42</v>
      </c>
      <c r="T582" t="s">
        <v>16</v>
      </c>
      <c r="U582" s="1">
        <v>395</v>
      </c>
      <c r="V582" s="1" t="str">
        <f t="shared" si="135"/>
        <v>Food: $395.00</v>
      </c>
      <c r="W582" s="1">
        <f>IF(U582="","",ROUND(U582*'Lookup Values'!$A$2,2))</f>
        <v>35.06</v>
      </c>
      <c r="X582" s="9" t="str">
        <f t="shared" si="136"/>
        <v>Expense</v>
      </c>
      <c r="Y582" s="2" t="s">
        <v>572</v>
      </c>
      <c r="Z582" s="3">
        <f t="shared" si="137"/>
        <v>40310</v>
      </c>
      <c r="AA582" s="67" t="str">
        <f t="shared" si="138"/>
        <v>NO</v>
      </c>
      <c r="AB582" s="2" t="str">
        <f t="shared" si="139"/>
        <v>NO</v>
      </c>
      <c r="AC582" t="str">
        <f>IF(AND(AND(G582&gt;=2007,G582&lt;=2009),OR(S582&lt;&gt;"MTA",S582&lt;&gt;"Fandango"),OR(P582="Food",P582="Shopping",P582="Entertainment")),"Awesome Transaction",IF(AND(G582&lt;=2010,Q582&lt;&gt;"Alcohol"),"Late Transaction",IF(G582=2006,"Early Transaction","CRAP Transaction")))</f>
        <v>Late Transaction</v>
      </c>
    </row>
    <row r="583" spans="1:29" x14ac:dyDescent="0.25">
      <c r="A583" s="2">
        <v>582</v>
      </c>
      <c r="B583" s="3" t="str">
        <f>TEXT(C583,"yymmdd") &amp; "-" &amp; UPPER(LEFT(P583,2)) &amp; "-" &amp; UPPER(LEFT(S583,3))</f>
        <v>120620-FO-TRA</v>
      </c>
      <c r="C583" s="3">
        <v>41080</v>
      </c>
      <c r="D583" s="3">
        <f t="shared" si="127"/>
        <v>41094</v>
      </c>
      <c r="E583" s="3">
        <f t="shared" si="128"/>
        <v>41141</v>
      </c>
      <c r="F583" s="3">
        <f t="shared" si="129"/>
        <v>41090</v>
      </c>
      <c r="G583" s="61">
        <f t="shared" si="130"/>
        <v>2012</v>
      </c>
      <c r="H583" s="61">
        <f t="shared" si="131"/>
        <v>6</v>
      </c>
      <c r="I583" s="61" t="str">
        <f>VLOOKUP(H583,'Lookup Values'!$C$2:$D$13,2,FALSE)</f>
        <v>JUN</v>
      </c>
      <c r="J583" s="61">
        <f t="shared" si="132"/>
        <v>20</v>
      </c>
      <c r="K583" s="61">
        <f t="shared" si="133"/>
        <v>4</v>
      </c>
      <c r="L583" s="61" t="str">
        <f>VLOOKUP(K583,'Lookup Values'!$F$2:$G$8,2,FALSE)</f>
        <v>Wednesday</v>
      </c>
      <c r="M583" s="3">
        <v>41082</v>
      </c>
      <c r="N583" s="63">
        <f t="shared" si="126"/>
        <v>2</v>
      </c>
      <c r="O583" s="8">
        <v>0.72348878663025684</v>
      </c>
      <c r="P583" t="s">
        <v>18</v>
      </c>
      <c r="Q583" t="s">
        <v>31</v>
      </c>
      <c r="R583" t="str">
        <f t="shared" si="134"/>
        <v>Food: Groceries</v>
      </c>
      <c r="S583" t="s">
        <v>30</v>
      </c>
      <c r="T583" t="s">
        <v>16</v>
      </c>
      <c r="U583" s="1">
        <v>242</v>
      </c>
      <c r="V583" s="1" t="str">
        <f t="shared" si="135"/>
        <v>Food: $242.00</v>
      </c>
      <c r="W583" s="1">
        <f>IF(U583="","",ROUND(U583*'Lookup Values'!$A$2,2))</f>
        <v>21.48</v>
      </c>
      <c r="X583" s="9" t="str">
        <f t="shared" si="136"/>
        <v>Expense</v>
      </c>
      <c r="Y583" s="2" t="s">
        <v>573</v>
      </c>
      <c r="Z583" s="3">
        <f t="shared" si="137"/>
        <v>41080</v>
      </c>
      <c r="AA583" s="67" t="str">
        <f t="shared" si="138"/>
        <v>NO</v>
      </c>
      <c r="AB583" s="2" t="str">
        <f t="shared" si="139"/>
        <v>NO</v>
      </c>
      <c r="AC583" t="str">
        <f>IF(AND(AND(G583&gt;=2007,G583&lt;=2009),OR(S583&lt;&gt;"MTA",S583&lt;&gt;"Fandango"),OR(P583="Food",P583="Shopping",P583="Entertainment")),"Awesome Transaction",IF(AND(G583&lt;=2010,Q583&lt;&gt;"Alcohol"),"Late Transaction",IF(G583=2006,"Early Transaction","CRAP Transaction")))</f>
        <v>CRAP Transaction</v>
      </c>
    </row>
    <row r="584" spans="1:29" x14ac:dyDescent="0.25">
      <c r="A584" s="2">
        <v>583</v>
      </c>
      <c r="B584" s="3" t="str">
        <f>TEXT(C584,"yymmdd") &amp; "-" &amp; UPPER(LEFT(P584,2)) &amp; "-" &amp; UPPER(LEFT(S584,3))</f>
        <v>100415-TR-MTA</v>
      </c>
      <c r="C584" s="3">
        <v>40283</v>
      </c>
      <c r="D584" s="3">
        <f t="shared" si="127"/>
        <v>40297</v>
      </c>
      <c r="E584" s="3">
        <f t="shared" si="128"/>
        <v>40344</v>
      </c>
      <c r="F584" s="3">
        <f t="shared" si="129"/>
        <v>40298</v>
      </c>
      <c r="G584" s="61">
        <f t="shared" si="130"/>
        <v>2010</v>
      </c>
      <c r="H584" s="61">
        <f t="shared" si="131"/>
        <v>4</v>
      </c>
      <c r="I584" s="61" t="str">
        <f>VLOOKUP(H584,'Lookup Values'!$C$2:$D$13,2,FALSE)</f>
        <v>APR</v>
      </c>
      <c r="J584" s="61">
        <f t="shared" si="132"/>
        <v>15</v>
      </c>
      <c r="K584" s="61">
        <f t="shared" si="133"/>
        <v>5</v>
      </c>
      <c r="L584" s="61" t="str">
        <f>VLOOKUP(K584,'Lookup Values'!$F$2:$G$8,2,FALSE)</f>
        <v>Thursday</v>
      </c>
      <c r="M584" s="3">
        <v>40289</v>
      </c>
      <c r="N584" s="63">
        <f t="shared" si="126"/>
        <v>6</v>
      </c>
      <c r="O584" s="8">
        <v>0.5432355124202638</v>
      </c>
      <c r="P584" t="s">
        <v>33</v>
      </c>
      <c r="Q584" t="s">
        <v>34</v>
      </c>
      <c r="R584" t="str">
        <f t="shared" si="134"/>
        <v>Transportation: Subway</v>
      </c>
      <c r="S584" t="s">
        <v>32</v>
      </c>
      <c r="T584" t="s">
        <v>26</v>
      </c>
      <c r="U584" s="1">
        <v>234</v>
      </c>
      <c r="V584" s="1" t="str">
        <f t="shared" si="135"/>
        <v>Transportation: $234.00</v>
      </c>
      <c r="W584" s="1">
        <f>IF(U584="","",ROUND(U584*'Lookup Values'!$A$2,2))</f>
        <v>20.77</v>
      </c>
      <c r="X584" s="9" t="str">
        <f t="shared" si="136"/>
        <v>Expense</v>
      </c>
      <c r="Y584" s="2" t="s">
        <v>574</v>
      </c>
      <c r="Z584" s="3">
        <f t="shared" si="137"/>
        <v>40283</v>
      </c>
      <c r="AA584" s="67" t="str">
        <f t="shared" si="138"/>
        <v>YES</v>
      </c>
      <c r="AB584" s="2" t="str">
        <f t="shared" si="139"/>
        <v>NO</v>
      </c>
      <c r="AC584" t="str">
        <f>IF(AND(AND(G584&gt;=2007,G584&lt;=2009),OR(S584&lt;&gt;"MTA",S584&lt;&gt;"Fandango"),OR(P584="Food",P584="Shopping",P584="Entertainment")),"Awesome Transaction",IF(AND(G584&lt;=2010,Q584&lt;&gt;"Alcohol"),"Late Transaction",IF(G584=2006,"Early Transaction","CRAP Transaction")))</f>
        <v>Late Transaction</v>
      </c>
    </row>
    <row r="585" spans="1:29" x14ac:dyDescent="0.25">
      <c r="A585" s="2">
        <v>584</v>
      </c>
      <c r="B585" s="3" t="str">
        <f>TEXT(C585,"yymmdd") &amp; "-" &amp; UPPER(LEFT(P585,2)) &amp; "-" &amp; UPPER(LEFT(S585,3))</f>
        <v>071126-IN-AUN</v>
      </c>
      <c r="C585" s="3">
        <v>39412</v>
      </c>
      <c r="D585" s="3">
        <f t="shared" si="127"/>
        <v>39426</v>
      </c>
      <c r="E585" s="3">
        <f t="shared" si="128"/>
        <v>39473</v>
      </c>
      <c r="F585" s="3">
        <f t="shared" si="129"/>
        <v>39416</v>
      </c>
      <c r="G585" s="61">
        <f t="shared" si="130"/>
        <v>2007</v>
      </c>
      <c r="H585" s="61">
        <f t="shared" si="131"/>
        <v>11</v>
      </c>
      <c r="I585" s="61" t="str">
        <f>VLOOKUP(H585,'Lookup Values'!$C$2:$D$13,2,FALSE)</f>
        <v>NOV</v>
      </c>
      <c r="J585" s="61">
        <f t="shared" si="132"/>
        <v>26</v>
      </c>
      <c r="K585" s="61">
        <f t="shared" si="133"/>
        <v>2</v>
      </c>
      <c r="L585" s="61" t="str">
        <f>VLOOKUP(K585,'Lookup Values'!$F$2:$G$8,2,FALSE)</f>
        <v>Monday</v>
      </c>
      <c r="M585" s="3">
        <v>39421</v>
      </c>
      <c r="N585" s="63">
        <f t="shared" si="126"/>
        <v>9</v>
      </c>
      <c r="O585" s="8">
        <v>0.90308275378457781</v>
      </c>
      <c r="P585" t="s">
        <v>61</v>
      </c>
      <c r="Q585" t="s">
        <v>64</v>
      </c>
      <c r="R585" t="str">
        <f t="shared" si="134"/>
        <v>Income: Gift Received</v>
      </c>
      <c r="S585" t="s">
        <v>67</v>
      </c>
      <c r="T585" t="s">
        <v>16</v>
      </c>
      <c r="U585" s="1">
        <v>78</v>
      </c>
      <c r="V585" s="1" t="str">
        <f t="shared" si="135"/>
        <v>Income: $78.00</v>
      </c>
      <c r="W585" s="1">
        <f>IF(U585="","",ROUND(U585*'Lookup Values'!$A$2,2))</f>
        <v>6.92</v>
      </c>
      <c r="X585" s="9" t="str">
        <f t="shared" si="136"/>
        <v>Income</v>
      </c>
      <c r="Y585" s="2" t="s">
        <v>575</v>
      </c>
      <c r="Z585" s="3">
        <f t="shared" si="137"/>
        <v>39412</v>
      </c>
      <c r="AA585" s="67" t="str">
        <f t="shared" si="138"/>
        <v>NO</v>
      </c>
      <c r="AB585" s="2" t="str">
        <f t="shared" si="139"/>
        <v>NO</v>
      </c>
      <c r="AC585" t="str">
        <f>IF(AND(AND(G585&gt;=2007,G585&lt;=2009),OR(S585&lt;&gt;"MTA",S585&lt;&gt;"Fandango"),OR(P585="Food",P585="Shopping",P585="Entertainment")),"Awesome Transaction",IF(AND(G585&lt;=2010,Q585&lt;&gt;"Alcohol"),"Late Transaction",IF(G585=2006,"Early Transaction","CRAP Transaction")))</f>
        <v>Late Transaction</v>
      </c>
    </row>
    <row r="586" spans="1:29" x14ac:dyDescent="0.25">
      <c r="A586" s="2">
        <v>585</v>
      </c>
      <c r="B586" s="3" t="str">
        <f>TEXT(C586,"yymmdd") &amp; "-" &amp; UPPER(LEFT(P586,2)) &amp; "-" &amp; UPPER(LEFT(S586,3))</f>
        <v>100610-FO-CIT</v>
      </c>
      <c r="C586" s="3">
        <v>40339</v>
      </c>
      <c r="D586" s="3">
        <f t="shared" si="127"/>
        <v>40353</v>
      </c>
      <c r="E586" s="3">
        <f t="shared" si="128"/>
        <v>40400</v>
      </c>
      <c r="F586" s="3">
        <f t="shared" si="129"/>
        <v>40359</v>
      </c>
      <c r="G586" s="61">
        <f t="shared" si="130"/>
        <v>2010</v>
      </c>
      <c r="H586" s="61">
        <f t="shared" si="131"/>
        <v>6</v>
      </c>
      <c r="I586" s="61" t="str">
        <f>VLOOKUP(H586,'Lookup Values'!$C$2:$D$13,2,FALSE)</f>
        <v>JUN</v>
      </c>
      <c r="J586" s="61">
        <f t="shared" si="132"/>
        <v>10</v>
      </c>
      <c r="K586" s="61">
        <f t="shared" si="133"/>
        <v>5</v>
      </c>
      <c r="L586" s="61" t="str">
        <f>VLOOKUP(K586,'Lookup Values'!$F$2:$G$8,2,FALSE)</f>
        <v>Thursday</v>
      </c>
      <c r="M586" s="3">
        <v>40344</v>
      </c>
      <c r="N586" s="63">
        <f t="shared" si="126"/>
        <v>5</v>
      </c>
      <c r="O586" s="8">
        <v>0.49518108069953204</v>
      </c>
      <c r="P586" t="s">
        <v>18</v>
      </c>
      <c r="Q586" t="s">
        <v>43</v>
      </c>
      <c r="R586" t="str">
        <f t="shared" si="134"/>
        <v>Food: Coffee</v>
      </c>
      <c r="S586" t="s">
        <v>42</v>
      </c>
      <c r="T586" t="s">
        <v>29</v>
      </c>
      <c r="U586" s="1">
        <v>280</v>
      </c>
      <c r="V586" s="1" t="str">
        <f t="shared" si="135"/>
        <v>Food: $280.00</v>
      </c>
      <c r="W586" s="1">
        <f>IF(U586="","",ROUND(U586*'Lookup Values'!$A$2,2))</f>
        <v>24.85</v>
      </c>
      <c r="X586" s="9" t="str">
        <f t="shared" si="136"/>
        <v>Expense</v>
      </c>
      <c r="Y586" s="2" t="s">
        <v>576</v>
      </c>
      <c r="Z586" s="3">
        <f t="shared" si="137"/>
        <v>40339</v>
      </c>
      <c r="AA586" s="67" t="str">
        <f t="shared" si="138"/>
        <v>NO</v>
      </c>
      <c r="AB586" s="2" t="str">
        <f t="shared" si="139"/>
        <v>NO</v>
      </c>
      <c r="AC586" t="str">
        <f>IF(AND(AND(G586&gt;=2007,G586&lt;=2009),OR(S586&lt;&gt;"MTA",S586&lt;&gt;"Fandango"),OR(P586="Food",P586="Shopping",P586="Entertainment")),"Awesome Transaction",IF(AND(G586&lt;=2010,Q586&lt;&gt;"Alcohol"),"Late Transaction",IF(G586=2006,"Early Transaction","CRAP Transaction")))</f>
        <v>Late Transaction</v>
      </c>
    </row>
    <row r="587" spans="1:29" x14ac:dyDescent="0.25">
      <c r="A587" s="2">
        <v>586</v>
      </c>
      <c r="B587" s="3" t="str">
        <f>TEXT(C587,"yymmdd") &amp; "-" &amp; UPPER(LEFT(P587,2)) &amp; "-" &amp; UPPER(LEFT(S587,3))</f>
        <v>120501-ED-ANT</v>
      </c>
      <c r="C587" s="3">
        <v>41030</v>
      </c>
      <c r="D587" s="3">
        <f t="shared" si="127"/>
        <v>41044</v>
      </c>
      <c r="E587" s="3">
        <f t="shared" si="128"/>
        <v>41091</v>
      </c>
      <c r="F587" s="3">
        <f t="shared" si="129"/>
        <v>41060</v>
      </c>
      <c r="G587" s="61">
        <f t="shared" si="130"/>
        <v>2012</v>
      </c>
      <c r="H587" s="61">
        <f t="shared" si="131"/>
        <v>5</v>
      </c>
      <c r="I587" s="61" t="str">
        <f>VLOOKUP(H587,'Lookup Values'!$C$2:$D$13,2,FALSE)</f>
        <v>MAY</v>
      </c>
      <c r="J587" s="61">
        <f t="shared" si="132"/>
        <v>1</v>
      </c>
      <c r="K587" s="61">
        <f t="shared" si="133"/>
        <v>3</v>
      </c>
      <c r="L587" s="61" t="str">
        <f>VLOOKUP(K587,'Lookup Values'!$F$2:$G$8,2,FALSE)</f>
        <v>Tuesday</v>
      </c>
      <c r="M587" s="3">
        <v>41039</v>
      </c>
      <c r="N587" s="63">
        <f t="shared" si="126"/>
        <v>9</v>
      </c>
      <c r="O587" s="8">
        <v>0.21339589711109863</v>
      </c>
      <c r="P587" t="s">
        <v>24</v>
      </c>
      <c r="Q587" t="s">
        <v>25</v>
      </c>
      <c r="R587" t="str">
        <f t="shared" si="134"/>
        <v>Education: Tango Lessons</v>
      </c>
      <c r="S587" t="s">
        <v>23</v>
      </c>
      <c r="T587" t="s">
        <v>16</v>
      </c>
      <c r="U587" s="1">
        <v>47</v>
      </c>
      <c r="V587" s="1" t="str">
        <f t="shared" si="135"/>
        <v>Education: $47.00</v>
      </c>
      <c r="W587" s="1">
        <f>IF(U587="","",ROUND(U587*'Lookup Values'!$A$2,2))</f>
        <v>4.17</v>
      </c>
      <c r="X587" s="9" t="str">
        <f t="shared" si="136"/>
        <v>Expense</v>
      </c>
      <c r="Y587" s="2" t="s">
        <v>577</v>
      </c>
      <c r="Z587" s="3">
        <f t="shared" si="137"/>
        <v>41030</v>
      </c>
      <c r="AA587" s="67" t="str">
        <f t="shared" si="138"/>
        <v>NO</v>
      </c>
      <c r="AB587" s="2" t="str">
        <f t="shared" si="139"/>
        <v>NO</v>
      </c>
      <c r="AC587" t="str">
        <f>IF(AND(AND(G587&gt;=2007,G587&lt;=2009),OR(S587&lt;&gt;"MTA",S587&lt;&gt;"Fandango"),OR(P587="Food",P587="Shopping",P587="Entertainment")),"Awesome Transaction",IF(AND(G587&lt;=2010,Q587&lt;&gt;"Alcohol"),"Late Transaction",IF(G587=2006,"Early Transaction","CRAP Transaction")))</f>
        <v>CRAP Transaction</v>
      </c>
    </row>
    <row r="588" spans="1:29" x14ac:dyDescent="0.25">
      <c r="A588" s="2">
        <v>587</v>
      </c>
      <c r="B588" s="3" t="str">
        <f>TEXT(C588,"yymmdd") &amp; "-" &amp; UPPER(LEFT(P588,2)) &amp; "-" &amp; UPPER(LEFT(S588,3))</f>
        <v>090824-IN-LEG</v>
      </c>
      <c r="C588" s="3">
        <v>40049</v>
      </c>
      <c r="D588" s="3">
        <f t="shared" si="127"/>
        <v>40063</v>
      </c>
      <c r="E588" s="3">
        <f t="shared" si="128"/>
        <v>40110</v>
      </c>
      <c r="F588" s="3">
        <f t="shared" si="129"/>
        <v>40056</v>
      </c>
      <c r="G588" s="61">
        <f t="shared" si="130"/>
        <v>2009</v>
      </c>
      <c r="H588" s="61">
        <f t="shared" si="131"/>
        <v>8</v>
      </c>
      <c r="I588" s="61" t="str">
        <f>VLOOKUP(H588,'Lookup Values'!$C$2:$D$13,2,FALSE)</f>
        <v>AUG</v>
      </c>
      <c r="J588" s="61">
        <f t="shared" si="132"/>
        <v>24</v>
      </c>
      <c r="K588" s="61">
        <f t="shared" si="133"/>
        <v>2</v>
      </c>
      <c r="L588" s="61" t="str">
        <f>VLOOKUP(K588,'Lookup Values'!$F$2:$G$8,2,FALSE)</f>
        <v>Monday</v>
      </c>
      <c r="M588" s="3">
        <v>40059</v>
      </c>
      <c r="N588" s="63">
        <f t="shared" si="126"/>
        <v>10</v>
      </c>
      <c r="O588" s="8">
        <v>0.54846982872304317</v>
      </c>
      <c r="P588" t="s">
        <v>61</v>
      </c>
      <c r="Q588" t="s">
        <v>63</v>
      </c>
      <c r="R588" t="str">
        <f t="shared" si="134"/>
        <v>Income: Freelance Project</v>
      </c>
      <c r="S588" t="s">
        <v>66</v>
      </c>
      <c r="T588" t="s">
        <v>26</v>
      </c>
      <c r="U588" s="1">
        <v>431</v>
      </c>
      <c r="V588" s="1" t="str">
        <f t="shared" si="135"/>
        <v>Income: $431.00</v>
      </c>
      <c r="W588" s="1">
        <f>IF(U588="","",ROUND(U588*'Lookup Values'!$A$2,2))</f>
        <v>38.25</v>
      </c>
      <c r="X588" s="9" t="str">
        <f t="shared" si="136"/>
        <v>Income</v>
      </c>
      <c r="Y588" s="2" t="s">
        <v>578</v>
      </c>
      <c r="Z588" s="3">
        <f t="shared" si="137"/>
        <v>40049</v>
      </c>
      <c r="AA588" s="67" t="str">
        <f t="shared" si="138"/>
        <v>NO</v>
      </c>
      <c r="AB588" s="2" t="str">
        <f t="shared" si="139"/>
        <v>NO</v>
      </c>
      <c r="AC588" t="str">
        <f>IF(AND(AND(G588&gt;=2007,G588&lt;=2009),OR(S588&lt;&gt;"MTA",S588&lt;&gt;"Fandango"),OR(P588="Food",P588="Shopping",P588="Entertainment")),"Awesome Transaction",IF(AND(G588&lt;=2010,Q588&lt;&gt;"Alcohol"),"Late Transaction",IF(G588=2006,"Early Transaction","CRAP Transaction")))</f>
        <v>Late Transaction</v>
      </c>
    </row>
    <row r="589" spans="1:29" x14ac:dyDescent="0.25">
      <c r="A589" s="2">
        <v>588</v>
      </c>
      <c r="B589" s="3" t="str">
        <f>TEXT(C589,"yymmdd") &amp; "-" &amp; UPPER(LEFT(P589,2)) &amp; "-" &amp; UPPER(LEFT(S589,3))</f>
        <v>111022-TR-MTA</v>
      </c>
      <c r="C589" s="3">
        <v>40838</v>
      </c>
      <c r="D589" s="3">
        <f t="shared" si="127"/>
        <v>40851</v>
      </c>
      <c r="E589" s="3">
        <f t="shared" si="128"/>
        <v>40899</v>
      </c>
      <c r="F589" s="3">
        <f t="shared" si="129"/>
        <v>40847</v>
      </c>
      <c r="G589" s="61">
        <f t="shared" si="130"/>
        <v>2011</v>
      </c>
      <c r="H589" s="61">
        <f t="shared" si="131"/>
        <v>10</v>
      </c>
      <c r="I589" s="61" t="str">
        <f>VLOOKUP(H589,'Lookup Values'!$C$2:$D$13,2,FALSE)</f>
        <v>OCT</v>
      </c>
      <c r="J589" s="61">
        <f t="shared" si="132"/>
        <v>22</v>
      </c>
      <c r="K589" s="61">
        <f t="shared" si="133"/>
        <v>7</v>
      </c>
      <c r="L589" s="61" t="str">
        <f>VLOOKUP(K589,'Lookup Values'!$F$2:$G$8,2,FALSE)</f>
        <v>Saturday</v>
      </c>
      <c r="M589" s="3">
        <v>40848</v>
      </c>
      <c r="N589" s="63">
        <f t="shared" si="126"/>
        <v>10</v>
      </c>
      <c r="O589" s="8">
        <v>0.88036957090361101</v>
      </c>
      <c r="P589" t="s">
        <v>33</v>
      </c>
      <c r="Q589" t="s">
        <v>34</v>
      </c>
      <c r="R589" t="str">
        <f t="shared" si="134"/>
        <v>Transportation: Subway</v>
      </c>
      <c r="S589" t="s">
        <v>32</v>
      </c>
      <c r="T589" t="s">
        <v>29</v>
      </c>
      <c r="U589" s="1">
        <v>443</v>
      </c>
      <c r="V589" s="1" t="str">
        <f t="shared" si="135"/>
        <v>Transportation: $443.00</v>
      </c>
      <c r="W589" s="1">
        <f>IF(U589="","",ROUND(U589*'Lookup Values'!$A$2,2))</f>
        <v>39.32</v>
      </c>
      <c r="X589" s="9" t="str">
        <f t="shared" si="136"/>
        <v>Expense</v>
      </c>
      <c r="Y589" s="2" t="s">
        <v>243</v>
      </c>
      <c r="Z589" s="3">
        <f t="shared" si="137"/>
        <v>40838</v>
      </c>
      <c r="AA589" s="67" t="str">
        <f t="shared" si="138"/>
        <v>YES</v>
      </c>
      <c r="AB589" s="2" t="str">
        <f t="shared" si="139"/>
        <v>YES</v>
      </c>
      <c r="AC589" t="str">
        <f>IF(AND(AND(G589&gt;=2007,G589&lt;=2009),OR(S589&lt;&gt;"MTA",S589&lt;&gt;"Fandango"),OR(P589="Food",P589="Shopping",P589="Entertainment")),"Awesome Transaction",IF(AND(G589&lt;=2010,Q589&lt;&gt;"Alcohol"),"Late Transaction",IF(G589=2006,"Early Transaction","CRAP Transaction")))</f>
        <v>CRAP Transaction</v>
      </c>
    </row>
    <row r="590" spans="1:29" x14ac:dyDescent="0.25">
      <c r="A590" s="2">
        <v>589</v>
      </c>
      <c r="B590" s="3" t="str">
        <f>TEXT(C590,"yymmdd") &amp; "-" &amp; UPPER(LEFT(P590,2)) &amp; "-" &amp; UPPER(LEFT(S590,3))</f>
        <v>090911-HO-BED</v>
      </c>
      <c r="C590" s="3">
        <v>40067</v>
      </c>
      <c r="D590" s="3">
        <f t="shared" si="127"/>
        <v>40081</v>
      </c>
      <c r="E590" s="3">
        <f t="shared" si="128"/>
        <v>40128</v>
      </c>
      <c r="F590" s="3">
        <f t="shared" si="129"/>
        <v>40086</v>
      </c>
      <c r="G590" s="61">
        <f t="shared" si="130"/>
        <v>2009</v>
      </c>
      <c r="H590" s="61">
        <f t="shared" si="131"/>
        <v>9</v>
      </c>
      <c r="I590" s="61" t="str">
        <f>VLOOKUP(H590,'Lookup Values'!$C$2:$D$13,2,FALSE)</f>
        <v>SEP</v>
      </c>
      <c r="J590" s="61">
        <f t="shared" si="132"/>
        <v>11</v>
      </c>
      <c r="K590" s="61">
        <f t="shared" si="133"/>
        <v>6</v>
      </c>
      <c r="L590" s="61" t="str">
        <f>VLOOKUP(K590,'Lookup Values'!$F$2:$G$8,2,FALSE)</f>
        <v>Friday</v>
      </c>
      <c r="M590" s="3">
        <v>40075</v>
      </c>
      <c r="N590" s="63">
        <f t="shared" si="126"/>
        <v>8</v>
      </c>
      <c r="O590" s="8">
        <v>0.68416127356478562</v>
      </c>
      <c r="P590" t="s">
        <v>38</v>
      </c>
      <c r="Q590" t="s">
        <v>39</v>
      </c>
      <c r="R590" t="str">
        <f t="shared" si="134"/>
        <v>Home: Cleaning Supplies</v>
      </c>
      <c r="S590" t="s">
        <v>37</v>
      </c>
      <c r="T590" t="s">
        <v>26</v>
      </c>
      <c r="U590" s="1">
        <v>473</v>
      </c>
      <c r="V590" s="1" t="str">
        <f t="shared" si="135"/>
        <v>Home: $473.00</v>
      </c>
      <c r="W590" s="1">
        <f>IF(U590="","",ROUND(U590*'Lookup Values'!$A$2,2))</f>
        <v>41.98</v>
      </c>
      <c r="X590" s="9" t="str">
        <f t="shared" si="136"/>
        <v>Expense</v>
      </c>
      <c r="Y590" s="2" t="s">
        <v>579</v>
      </c>
      <c r="Z590" s="3">
        <f t="shared" si="137"/>
        <v>40067</v>
      </c>
      <c r="AA590" s="67" t="str">
        <f t="shared" si="138"/>
        <v>NO</v>
      </c>
      <c r="AB590" s="2" t="str">
        <f t="shared" si="139"/>
        <v>NO</v>
      </c>
      <c r="AC590" t="str">
        <f>IF(AND(AND(G590&gt;=2007,G590&lt;=2009),OR(S590&lt;&gt;"MTA",S590&lt;&gt;"Fandango"),OR(P590="Food",P590="Shopping",P590="Entertainment")),"Awesome Transaction",IF(AND(G590&lt;=2010,Q590&lt;&gt;"Alcohol"),"Late Transaction",IF(G590=2006,"Early Transaction","CRAP Transaction")))</f>
        <v>Late Transaction</v>
      </c>
    </row>
    <row r="591" spans="1:29" x14ac:dyDescent="0.25">
      <c r="A591" s="2">
        <v>590</v>
      </c>
      <c r="B591" s="3" t="str">
        <f>TEXT(C591,"yymmdd") &amp; "-" &amp; UPPER(LEFT(P591,2)) &amp; "-" &amp; UPPER(LEFT(S591,3))</f>
        <v>120120-HE-FRE</v>
      </c>
      <c r="C591" s="3">
        <v>40928</v>
      </c>
      <c r="D591" s="3">
        <f t="shared" si="127"/>
        <v>40942</v>
      </c>
      <c r="E591" s="3">
        <f t="shared" si="128"/>
        <v>40988</v>
      </c>
      <c r="F591" s="3">
        <f t="shared" si="129"/>
        <v>40939</v>
      </c>
      <c r="G591" s="61">
        <f t="shared" si="130"/>
        <v>2012</v>
      </c>
      <c r="H591" s="61">
        <f t="shared" si="131"/>
        <v>1</v>
      </c>
      <c r="I591" s="61" t="str">
        <f>VLOOKUP(H591,'Lookup Values'!$C$2:$D$13,2,FALSE)</f>
        <v>JAN</v>
      </c>
      <c r="J591" s="61">
        <f t="shared" si="132"/>
        <v>20</v>
      </c>
      <c r="K591" s="61">
        <f t="shared" si="133"/>
        <v>6</v>
      </c>
      <c r="L591" s="61" t="str">
        <f>VLOOKUP(K591,'Lookup Values'!$F$2:$G$8,2,FALSE)</f>
        <v>Friday</v>
      </c>
      <c r="M591" s="3">
        <v>40931</v>
      </c>
      <c r="N591" s="63">
        <f t="shared" si="126"/>
        <v>3</v>
      </c>
      <c r="O591" s="8">
        <v>0.72817754271525148</v>
      </c>
      <c r="P591" t="s">
        <v>45</v>
      </c>
      <c r="Q591" t="s">
        <v>46</v>
      </c>
      <c r="R591" t="str">
        <f t="shared" si="134"/>
        <v>Health: Insurance Premium</v>
      </c>
      <c r="S591" t="s">
        <v>44</v>
      </c>
      <c r="T591" t="s">
        <v>16</v>
      </c>
      <c r="U591" s="1">
        <v>67</v>
      </c>
      <c r="V591" s="1" t="str">
        <f t="shared" si="135"/>
        <v>Health: $67.00</v>
      </c>
      <c r="W591" s="1">
        <f>IF(U591="","",ROUND(U591*'Lookup Values'!$A$2,2))</f>
        <v>5.95</v>
      </c>
      <c r="X591" s="9" t="str">
        <f t="shared" si="136"/>
        <v>Expense</v>
      </c>
      <c r="Y591" s="2" t="s">
        <v>580</v>
      </c>
      <c r="Z591" s="3">
        <f t="shared" si="137"/>
        <v>40928</v>
      </c>
      <c r="AA591" s="67" t="str">
        <f t="shared" si="138"/>
        <v>NO</v>
      </c>
      <c r="AB591" s="2" t="str">
        <f t="shared" si="139"/>
        <v>NO</v>
      </c>
      <c r="AC591" t="str">
        <f>IF(AND(AND(G591&gt;=2007,G591&lt;=2009),OR(S591&lt;&gt;"MTA",S591&lt;&gt;"Fandango"),OR(P591="Food",P591="Shopping",P591="Entertainment")),"Awesome Transaction",IF(AND(G591&lt;=2010,Q591&lt;&gt;"Alcohol"),"Late Transaction",IF(G591=2006,"Early Transaction","CRAP Transaction")))</f>
        <v>CRAP Transaction</v>
      </c>
    </row>
    <row r="592" spans="1:29" x14ac:dyDescent="0.25">
      <c r="A592" s="2">
        <v>591</v>
      </c>
      <c r="B592" s="3" t="str">
        <f>TEXT(C592,"yymmdd") &amp; "-" &amp; UPPER(LEFT(P592,2)) &amp; "-" &amp; UPPER(LEFT(S592,3))</f>
        <v>100821-TR-MTA</v>
      </c>
      <c r="C592" s="3">
        <v>40411</v>
      </c>
      <c r="D592" s="3">
        <f t="shared" si="127"/>
        <v>40424</v>
      </c>
      <c r="E592" s="3">
        <f t="shared" si="128"/>
        <v>40472</v>
      </c>
      <c r="F592" s="3">
        <f t="shared" si="129"/>
        <v>40421</v>
      </c>
      <c r="G592" s="61">
        <f t="shared" si="130"/>
        <v>2010</v>
      </c>
      <c r="H592" s="61">
        <f t="shared" si="131"/>
        <v>8</v>
      </c>
      <c r="I592" s="61" t="str">
        <f>VLOOKUP(H592,'Lookup Values'!$C$2:$D$13,2,FALSE)</f>
        <v>AUG</v>
      </c>
      <c r="J592" s="61">
        <f t="shared" si="132"/>
        <v>21</v>
      </c>
      <c r="K592" s="61">
        <f t="shared" si="133"/>
        <v>7</v>
      </c>
      <c r="L592" s="61" t="str">
        <f>VLOOKUP(K592,'Lookup Values'!$F$2:$G$8,2,FALSE)</f>
        <v>Saturday</v>
      </c>
      <c r="M592" s="3">
        <v>40413</v>
      </c>
      <c r="N592" s="63">
        <f t="shared" si="126"/>
        <v>2</v>
      </c>
      <c r="O592" s="8">
        <v>0.76838046246775571</v>
      </c>
      <c r="P592" t="s">
        <v>33</v>
      </c>
      <c r="Q592" t="s">
        <v>34</v>
      </c>
      <c r="R592" t="str">
        <f t="shared" si="134"/>
        <v>Transportation: Subway</v>
      </c>
      <c r="S592" t="s">
        <v>32</v>
      </c>
      <c r="T592" t="s">
        <v>29</v>
      </c>
      <c r="U592" s="1">
        <v>160</v>
      </c>
      <c r="V592" s="1" t="str">
        <f t="shared" si="135"/>
        <v>Transportation: $160.00</v>
      </c>
      <c r="W592" s="1">
        <f>IF(U592="","",ROUND(U592*'Lookup Values'!$A$2,2))</f>
        <v>14.2</v>
      </c>
      <c r="X592" s="9" t="str">
        <f t="shared" si="136"/>
        <v>Expense</v>
      </c>
      <c r="Y592" s="2" t="s">
        <v>581</v>
      </c>
      <c r="Z592" s="3">
        <f t="shared" si="137"/>
        <v>40411</v>
      </c>
      <c r="AA592" s="67" t="str">
        <f t="shared" si="138"/>
        <v>YES</v>
      </c>
      <c r="AB592" s="2" t="str">
        <f t="shared" si="139"/>
        <v>NO</v>
      </c>
      <c r="AC592" t="str">
        <f>IF(AND(AND(G592&gt;=2007,G592&lt;=2009),OR(S592&lt;&gt;"MTA",S592&lt;&gt;"Fandango"),OR(P592="Food",P592="Shopping",P592="Entertainment")),"Awesome Transaction",IF(AND(G592&lt;=2010,Q592&lt;&gt;"Alcohol"),"Late Transaction",IF(G592=2006,"Early Transaction","CRAP Transaction")))</f>
        <v>Late Transaction</v>
      </c>
    </row>
    <row r="593" spans="1:29" x14ac:dyDescent="0.25">
      <c r="A593" s="2">
        <v>592</v>
      </c>
      <c r="B593" s="3" t="str">
        <f>TEXT(C593,"yymmdd") &amp; "-" &amp; UPPER(LEFT(P593,2)) &amp; "-" &amp; UPPER(LEFT(S593,3))</f>
        <v>110114-TR-MTA</v>
      </c>
      <c r="C593" s="3">
        <v>40557</v>
      </c>
      <c r="D593" s="3">
        <f t="shared" si="127"/>
        <v>40571</v>
      </c>
      <c r="E593" s="3">
        <f t="shared" si="128"/>
        <v>40616</v>
      </c>
      <c r="F593" s="3">
        <f t="shared" si="129"/>
        <v>40574</v>
      </c>
      <c r="G593" s="61">
        <f t="shared" si="130"/>
        <v>2011</v>
      </c>
      <c r="H593" s="61">
        <f t="shared" si="131"/>
        <v>1</v>
      </c>
      <c r="I593" s="61" t="str">
        <f>VLOOKUP(H593,'Lookup Values'!$C$2:$D$13,2,FALSE)</f>
        <v>JAN</v>
      </c>
      <c r="J593" s="61">
        <f t="shared" si="132"/>
        <v>14</v>
      </c>
      <c r="K593" s="61">
        <f t="shared" si="133"/>
        <v>6</v>
      </c>
      <c r="L593" s="61" t="str">
        <f>VLOOKUP(K593,'Lookup Values'!$F$2:$G$8,2,FALSE)</f>
        <v>Friday</v>
      </c>
      <c r="M593" s="3">
        <v>40560</v>
      </c>
      <c r="N593" s="63">
        <f t="shared" si="126"/>
        <v>3</v>
      </c>
      <c r="O593" s="8">
        <v>0.74741753896803642</v>
      </c>
      <c r="P593" t="s">
        <v>33</v>
      </c>
      <c r="Q593" t="s">
        <v>34</v>
      </c>
      <c r="R593" t="str">
        <f t="shared" si="134"/>
        <v>Transportation: Subway</v>
      </c>
      <c r="S593" t="s">
        <v>32</v>
      </c>
      <c r="T593" t="s">
        <v>16</v>
      </c>
      <c r="U593" s="1">
        <v>477</v>
      </c>
      <c r="V593" s="1" t="str">
        <f t="shared" si="135"/>
        <v>Transportation: $477.00</v>
      </c>
      <c r="W593" s="1">
        <f>IF(U593="","",ROUND(U593*'Lookup Values'!$A$2,2))</f>
        <v>42.33</v>
      </c>
      <c r="X593" s="9" t="str">
        <f t="shared" si="136"/>
        <v>Expense</v>
      </c>
      <c r="Y593" s="2" t="s">
        <v>488</v>
      </c>
      <c r="Z593" s="3">
        <f t="shared" si="137"/>
        <v>40557</v>
      </c>
      <c r="AA593" s="67" t="str">
        <f t="shared" si="138"/>
        <v>YES</v>
      </c>
      <c r="AB593" s="2" t="str">
        <f t="shared" si="139"/>
        <v>YES</v>
      </c>
      <c r="AC593" t="str">
        <f>IF(AND(AND(G593&gt;=2007,G593&lt;=2009),OR(S593&lt;&gt;"MTA",S593&lt;&gt;"Fandango"),OR(P593="Food",P593="Shopping",P593="Entertainment")),"Awesome Transaction",IF(AND(G593&lt;=2010,Q593&lt;&gt;"Alcohol"),"Late Transaction",IF(G593=2006,"Early Transaction","CRAP Transaction")))</f>
        <v>CRAP Transaction</v>
      </c>
    </row>
    <row r="594" spans="1:29" x14ac:dyDescent="0.25">
      <c r="A594" s="2">
        <v>593</v>
      </c>
      <c r="B594" s="3" t="str">
        <f>TEXT(C594,"yymmdd") &amp; "-" &amp; UPPER(LEFT(P594,2)) &amp; "-" &amp; UPPER(LEFT(S594,3))</f>
        <v>071209-HE-FRE</v>
      </c>
      <c r="C594" s="3">
        <v>39425</v>
      </c>
      <c r="D594" s="3">
        <f t="shared" si="127"/>
        <v>39437</v>
      </c>
      <c r="E594" s="3">
        <f t="shared" si="128"/>
        <v>39487</v>
      </c>
      <c r="F594" s="3">
        <f t="shared" si="129"/>
        <v>39447</v>
      </c>
      <c r="G594" s="61">
        <f t="shared" si="130"/>
        <v>2007</v>
      </c>
      <c r="H594" s="61">
        <f t="shared" si="131"/>
        <v>12</v>
      </c>
      <c r="I594" s="61" t="str">
        <f>VLOOKUP(H594,'Lookup Values'!$C$2:$D$13,2,FALSE)</f>
        <v>DEC</v>
      </c>
      <c r="J594" s="61">
        <f t="shared" si="132"/>
        <v>9</v>
      </c>
      <c r="K594" s="61">
        <f t="shared" si="133"/>
        <v>1</v>
      </c>
      <c r="L594" s="61" t="str">
        <f>VLOOKUP(K594,'Lookup Values'!$F$2:$G$8,2,FALSE)</f>
        <v>Sunday</v>
      </c>
      <c r="M594" s="3">
        <v>39428</v>
      </c>
      <c r="N594" s="63">
        <f t="shared" si="126"/>
        <v>3</v>
      </c>
      <c r="O594" s="8">
        <v>0.19755020548833457</v>
      </c>
      <c r="P594" t="s">
        <v>45</v>
      </c>
      <c r="Q594" t="s">
        <v>46</v>
      </c>
      <c r="R594" t="str">
        <f t="shared" si="134"/>
        <v>Health: Insurance Premium</v>
      </c>
      <c r="S594" t="s">
        <v>44</v>
      </c>
      <c r="T594" t="s">
        <v>16</v>
      </c>
      <c r="U594" s="1">
        <v>242</v>
      </c>
      <c r="V594" s="1" t="str">
        <f t="shared" si="135"/>
        <v>Health: $242.00</v>
      </c>
      <c r="W594" s="1">
        <f>IF(U594="","",ROUND(U594*'Lookup Values'!$A$2,2))</f>
        <v>21.48</v>
      </c>
      <c r="X594" s="9" t="str">
        <f t="shared" si="136"/>
        <v>Expense</v>
      </c>
      <c r="Y594" s="2" t="s">
        <v>582</v>
      </c>
      <c r="Z594" s="3">
        <f t="shared" si="137"/>
        <v>39425</v>
      </c>
      <c r="AA594" s="67" t="str">
        <f t="shared" si="138"/>
        <v>NO</v>
      </c>
      <c r="AB594" s="2" t="str">
        <f t="shared" si="139"/>
        <v>NO</v>
      </c>
      <c r="AC594" t="str">
        <f>IF(AND(AND(G594&gt;=2007,G594&lt;=2009),OR(S594&lt;&gt;"MTA",S594&lt;&gt;"Fandango"),OR(P594="Food",P594="Shopping",P594="Entertainment")),"Awesome Transaction",IF(AND(G594&lt;=2010,Q594&lt;&gt;"Alcohol"),"Late Transaction",IF(G594=2006,"Early Transaction","CRAP Transaction")))</f>
        <v>Late Transaction</v>
      </c>
    </row>
    <row r="595" spans="1:29" x14ac:dyDescent="0.25">
      <c r="A595" s="2">
        <v>594</v>
      </c>
      <c r="B595" s="3" t="str">
        <f>TEXT(C595,"yymmdd") &amp; "-" &amp; UPPER(LEFT(P595,2)) &amp; "-" &amp; UPPER(LEFT(S595,3))</f>
        <v>120823-EN-FAN</v>
      </c>
      <c r="C595" s="3">
        <v>41144</v>
      </c>
      <c r="D595" s="3">
        <f t="shared" si="127"/>
        <v>41158</v>
      </c>
      <c r="E595" s="3">
        <f t="shared" si="128"/>
        <v>41205</v>
      </c>
      <c r="F595" s="3">
        <f t="shared" si="129"/>
        <v>41152</v>
      </c>
      <c r="G595" s="61">
        <f t="shared" si="130"/>
        <v>2012</v>
      </c>
      <c r="H595" s="61">
        <f t="shared" si="131"/>
        <v>8</v>
      </c>
      <c r="I595" s="61" t="str">
        <f>VLOOKUP(H595,'Lookup Values'!$C$2:$D$13,2,FALSE)</f>
        <v>AUG</v>
      </c>
      <c r="J595" s="61">
        <f t="shared" si="132"/>
        <v>23</v>
      </c>
      <c r="K595" s="61">
        <f t="shared" si="133"/>
        <v>5</v>
      </c>
      <c r="L595" s="61" t="str">
        <f>VLOOKUP(K595,'Lookup Values'!$F$2:$G$8,2,FALSE)</f>
        <v>Thursday</v>
      </c>
      <c r="M595" s="3">
        <v>41146</v>
      </c>
      <c r="N595" s="63">
        <f t="shared" si="126"/>
        <v>2</v>
      </c>
      <c r="O595" s="8">
        <v>0.85381027534789344</v>
      </c>
      <c r="P595" t="s">
        <v>14</v>
      </c>
      <c r="Q595" t="s">
        <v>28</v>
      </c>
      <c r="R595" t="str">
        <f t="shared" si="134"/>
        <v>Entertainment: Movies</v>
      </c>
      <c r="S595" t="s">
        <v>27</v>
      </c>
      <c r="T595" t="s">
        <v>26</v>
      </c>
      <c r="U595" s="1">
        <v>115</v>
      </c>
      <c r="V595" s="1" t="str">
        <f t="shared" si="135"/>
        <v>Entertainment: $115.00</v>
      </c>
      <c r="W595" s="1">
        <f>IF(U595="","",ROUND(U595*'Lookup Values'!$A$2,2))</f>
        <v>10.210000000000001</v>
      </c>
      <c r="X595" s="9" t="str">
        <f t="shared" si="136"/>
        <v>Expense</v>
      </c>
      <c r="Y595" s="2" t="s">
        <v>583</v>
      </c>
      <c r="Z595" s="3">
        <f t="shared" si="137"/>
        <v>41144</v>
      </c>
      <c r="AA595" s="67" t="str">
        <f t="shared" si="138"/>
        <v>NO</v>
      </c>
      <c r="AB595" s="2" t="str">
        <f t="shared" si="139"/>
        <v>NO</v>
      </c>
      <c r="AC595" t="str">
        <f>IF(AND(AND(G595&gt;=2007,G595&lt;=2009),OR(S595&lt;&gt;"MTA",S595&lt;&gt;"Fandango"),OR(P595="Food",P595="Shopping",P595="Entertainment")),"Awesome Transaction",IF(AND(G595&lt;=2010,Q595&lt;&gt;"Alcohol"),"Late Transaction",IF(G595=2006,"Early Transaction","CRAP Transaction")))</f>
        <v>CRAP Transaction</v>
      </c>
    </row>
    <row r="596" spans="1:29" x14ac:dyDescent="0.25">
      <c r="A596" s="2">
        <v>595</v>
      </c>
      <c r="B596" s="3" t="str">
        <f>TEXT(C596,"yymmdd") &amp; "-" &amp; UPPER(LEFT(P596,2)) &amp; "-" &amp; UPPER(LEFT(S596,3))</f>
        <v>120412-IN-EZE</v>
      </c>
      <c r="C596" s="3">
        <v>41011</v>
      </c>
      <c r="D596" s="3">
        <f t="shared" si="127"/>
        <v>41025</v>
      </c>
      <c r="E596" s="3">
        <f t="shared" si="128"/>
        <v>41072</v>
      </c>
      <c r="F596" s="3">
        <f t="shared" si="129"/>
        <v>41029</v>
      </c>
      <c r="G596" s="61">
        <f t="shared" si="130"/>
        <v>2012</v>
      </c>
      <c r="H596" s="61">
        <f t="shared" si="131"/>
        <v>4</v>
      </c>
      <c r="I596" s="61" t="str">
        <f>VLOOKUP(H596,'Lookup Values'!$C$2:$D$13,2,FALSE)</f>
        <v>APR</v>
      </c>
      <c r="J596" s="61">
        <f t="shared" si="132"/>
        <v>12</v>
      </c>
      <c r="K596" s="61">
        <f t="shared" si="133"/>
        <v>5</v>
      </c>
      <c r="L596" s="61" t="str">
        <f>VLOOKUP(K596,'Lookup Values'!$F$2:$G$8,2,FALSE)</f>
        <v>Thursday</v>
      </c>
      <c r="M596" s="3">
        <v>41019</v>
      </c>
      <c r="N596" s="63">
        <f t="shared" si="126"/>
        <v>8</v>
      </c>
      <c r="O596" s="8">
        <v>0.31494603493961126</v>
      </c>
      <c r="P596" t="s">
        <v>61</v>
      </c>
      <c r="Q596" t="s">
        <v>62</v>
      </c>
      <c r="R596" t="str">
        <f t="shared" si="134"/>
        <v>Income: Salary</v>
      </c>
      <c r="S596" t="s">
        <v>65</v>
      </c>
      <c r="T596" t="s">
        <v>26</v>
      </c>
      <c r="U596" s="1">
        <v>478</v>
      </c>
      <c r="V596" s="1" t="str">
        <f t="shared" si="135"/>
        <v>Income: $478.00</v>
      </c>
      <c r="W596" s="1">
        <f>IF(U596="","",ROUND(U596*'Lookup Values'!$A$2,2))</f>
        <v>42.42</v>
      </c>
      <c r="X596" s="9" t="str">
        <f t="shared" si="136"/>
        <v>Income</v>
      </c>
      <c r="Y596" s="2" t="s">
        <v>584</v>
      </c>
      <c r="Z596" s="3">
        <f t="shared" si="137"/>
        <v>41011</v>
      </c>
      <c r="AA596" s="67" t="str">
        <f t="shared" si="138"/>
        <v>NO</v>
      </c>
      <c r="AB596" s="2" t="str">
        <f t="shared" si="139"/>
        <v>NO</v>
      </c>
      <c r="AC596" t="str">
        <f>IF(AND(AND(G596&gt;=2007,G596&lt;=2009),OR(S596&lt;&gt;"MTA",S596&lt;&gt;"Fandango"),OR(P596="Food",P596="Shopping",P596="Entertainment")),"Awesome Transaction",IF(AND(G596&lt;=2010,Q596&lt;&gt;"Alcohol"),"Late Transaction",IF(G596=2006,"Early Transaction","CRAP Transaction")))</f>
        <v>CRAP Transaction</v>
      </c>
    </row>
    <row r="597" spans="1:29" x14ac:dyDescent="0.25">
      <c r="A597" s="2">
        <v>596</v>
      </c>
      <c r="B597" s="3" t="str">
        <f>TEXT(C597,"yymmdd") &amp; "-" &amp; UPPER(LEFT(P597,2)) &amp; "-" &amp; UPPER(LEFT(S597,3))</f>
        <v>071031-SH-EXP</v>
      </c>
      <c r="C597" s="3">
        <v>39386</v>
      </c>
      <c r="D597" s="3">
        <f t="shared" si="127"/>
        <v>39400</v>
      </c>
      <c r="E597" s="3">
        <f t="shared" si="128"/>
        <v>39447</v>
      </c>
      <c r="F597" s="3">
        <f t="shared" si="129"/>
        <v>39386</v>
      </c>
      <c r="G597" s="61">
        <f t="shared" si="130"/>
        <v>2007</v>
      </c>
      <c r="H597" s="61">
        <f t="shared" si="131"/>
        <v>10</v>
      </c>
      <c r="I597" s="61" t="str">
        <f>VLOOKUP(H597,'Lookup Values'!$C$2:$D$13,2,FALSE)</f>
        <v>OCT</v>
      </c>
      <c r="J597" s="61">
        <f t="shared" si="132"/>
        <v>31</v>
      </c>
      <c r="K597" s="61">
        <f t="shared" si="133"/>
        <v>4</v>
      </c>
      <c r="L597" s="61" t="str">
        <f>VLOOKUP(K597,'Lookup Values'!$F$2:$G$8,2,FALSE)</f>
        <v>Wednesday</v>
      </c>
      <c r="M597" s="3">
        <v>39393</v>
      </c>
      <c r="N597" s="63">
        <f t="shared" si="126"/>
        <v>7</v>
      </c>
      <c r="O597" s="8">
        <v>0.50680451990679387</v>
      </c>
      <c r="P597" t="s">
        <v>21</v>
      </c>
      <c r="Q597" t="s">
        <v>41</v>
      </c>
      <c r="R597" t="str">
        <f t="shared" si="134"/>
        <v>Shopping: Clothing</v>
      </c>
      <c r="S597" t="s">
        <v>40</v>
      </c>
      <c r="T597" t="s">
        <v>26</v>
      </c>
      <c r="U597" s="1">
        <v>324</v>
      </c>
      <c r="V597" s="1" t="str">
        <f t="shared" si="135"/>
        <v>Shopping: $324.00</v>
      </c>
      <c r="W597" s="1">
        <f>IF(U597="","",ROUND(U597*'Lookup Values'!$A$2,2))</f>
        <v>28.76</v>
      </c>
      <c r="X597" s="9" t="str">
        <f t="shared" si="136"/>
        <v>Expense</v>
      </c>
      <c r="Y597" s="2" t="s">
        <v>585</v>
      </c>
      <c r="Z597" s="3">
        <f t="shared" si="137"/>
        <v>39386</v>
      </c>
      <c r="AA597" s="67" t="str">
        <f t="shared" si="138"/>
        <v>NO</v>
      </c>
      <c r="AB597" s="2" t="str">
        <f t="shared" si="139"/>
        <v>NO</v>
      </c>
      <c r="AC597" t="str">
        <f>IF(AND(AND(G597&gt;=2007,G597&lt;=2009),OR(S597&lt;&gt;"MTA",S597&lt;&gt;"Fandango"),OR(P597="Food",P597="Shopping",P597="Entertainment")),"Awesome Transaction",IF(AND(G597&lt;=2010,Q597&lt;&gt;"Alcohol"),"Late Transaction",IF(G597=2006,"Early Transaction","CRAP Transaction")))</f>
        <v>Awesome Transaction</v>
      </c>
    </row>
    <row r="598" spans="1:29" x14ac:dyDescent="0.25">
      <c r="A598" s="2">
        <v>597</v>
      </c>
      <c r="B598" s="3" t="str">
        <f>TEXT(C598,"yymmdd") &amp; "-" &amp; UPPER(LEFT(P598,2)) &amp; "-" &amp; UPPER(LEFT(S598,3))</f>
        <v>110527-SH-AMA</v>
      </c>
      <c r="C598" s="3">
        <v>40690</v>
      </c>
      <c r="D598" s="3">
        <f t="shared" si="127"/>
        <v>40704</v>
      </c>
      <c r="E598" s="3">
        <f t="shared" si="128"/>
        <v>40751</v>
      </c>
      <c r="F598" s="3">
        <f t="shared" si="129"/>
        <v>40694</v>
      </c>
      <c r="G598" s="61">
        <f t="shared" si="130"/>
        <v>2011</v>
      </c>
      <c r="H598" s="61">
        <f t="shared" si="131"/>
        <v>5</v>
      </c>
      <c r="I598" s="61" t="str">
        <f>VLOOKUP(H598,'Lookup Values'!$C$2:$D$13,2,FALSE)</f>
        <v>MAY</v>
      </c>
      <c r="J598" s="61">
        <f t="shared" si="132"/>
        <v>27</v>
      </c>
      <c r="K598" s="61">
        <f t="shared" si="133"/>
        <v>6</v>
      </c>
      <c r="L598" s="61" t="str">
        <f>VLOOKUP(K598,'Lookup Values'!$F$2:$G$8,2,FALSE)</f>
        <v>Friday</v>
      </c>
      <c r="M598" s="3">
        <v>40691</v>
      </c>
      <c r="N598" s="63">
        <f t="shared" si="126"/>
        <v>1</v>
      </c>
      <c r="O598" s="8">
        <v>0.32529559185575463</v>
      </c>
      <c r="P598" t="s">
        <v>21</v>
      </c>
      <c r="Q598" t="s">
        <v>22</v>
      </c>
      <c r="R598" t="str">
        <f t="shared" si="134"/>
        <v>Shopping: Electronics</v>
      </c>
      <c r="S598" t="s">
        <v>20</v>
      </c>
      <c r="T598" t="s">
        <v>16</v>
      </c>
      <c r="U598" s="1">
        <v>252</v>
      </c>
      <c r="V598" s="1" t="str">
        <f t="shared" si="135"/>
        <v>Shopping: $252.00</v>
      </c>
      <c r="W598" s="1">
        <f>IF(U598="","",ROUND(U598*'Lookup Values'!$A$2,2))</f>
        <v>22.37</v>
      </c>
      <c r="X598" s="9" t="str">
        <f t="shared" si="136"/>
        <v>Expense</v>
      </c>
      <c r="Y598" s="2" t="s">
        <v>586</v>
      </c>
      <c r="Z598" s="3">
        <f t="shared" si="137"/>
        <v>40690</v>
      </c>
      <c r="AA598" s="67" t="str">
        <f t="shared" si="138"/>
        <v>YES</v>
      </c>
      <c r="AB598" s="2" t="str">
        <f t="shared" si="139"/>
        <v>NO</v>
      </c>
      <c r="AC598" t="str">
        <f>IF(AND(AND(G598&gt;=2007,G598&lt;=2009),OR(S598&lt;&gt;"MTA",S598&lt;&gt;"Fandango"),OR(P598="Food",P598="Shopping",P598="Entertainment")),"Awesome Transaction",IF(AND(G598&lt;=2010,Q598&lt;&gt;"Alcohol"),"Late Transaction",IF(G598=2006,"Early Transaction","CRAP Transaction")))</f>
        <v>CRAP Transaction</v>
      </c>
    </row>
    <row r="599" spans="1:29" x14ac:dyDescent="0.25">
      <c r="A599" s="2">
        <v>598</v>
      </c>
      <c r="B599" s="3" t="str">
        <f>TEXT(C599,"yymmdd") &amp; "-" &amp; UPPER(LEFT(P599,2)) &amp; "-" &amp; UPPER(LEFT(S599,3))</f>
        <v>111031-EN-MOE</v>
      </c>
      <c r="C599" s="3">
        <v>40847</v>
      </c>
      <c r="D599" s="3">
        <f t="shared" si="127"/>
        <v>40861</v>
      </c>
      <c r="E599" s="3">
        <f t="shared" si="128"/>
        <v>40908</v>
      </c>
      <c r="F599" s="3">
        <f t="shared" si="129"/>
        <v>40847</v>
      </c>
      <c r="G599" s="61">
        <f t="shared" si="130"/>
        <v>2011</v>
      </c>
      <c r="H599" s="61">
        <f t="shared" si="131"/>
        <v>10</v>
      </c>
      <c r="I599" s="61" t="str">
        <f>VLOOKUP(H599,'Lookup Values'!$C$2:$D$13,2,FALSE)</f>
        <v>OCT</v>
      </c>
      <c r="J599" s="61">
        <f t="shared" si="132"/>
        <v>31</v>
      </c>
      <c r="K599" s="61">
        <f t="shared" si="133"/>
        <v>2</v>
      </c>
      <c r="L599" s="61" t="str">
        <f>VLOOKUP(K599,'Lookup Values'!$F$2:$G$8,2,FALSE)</f>
        <v>Monday</v>
      </c>
      <c r="M599" s="3">
        <v>40853</v>
      </c>
      <c r="N599" s="63">
        <f t="shared" si="126"/>
        <v>6</v>
      </c>
      <c r="O599" s="8">
        <v>0.8123863375641418</v>
      </c>
      <c r="P599" t="s">
        <v>14</v>
      </c>
      <c r="Q599" t="s">
        <v>15</v>
      </c>
      <c r="R599" t="str">
        <f t="shared" si="134"/>
        <v>Entertainment: Alcohol</v>
      </c>
      <c r="S599" t="s">
        <v>13</v>
      </c>
      <c r="T599" t="s">
        <v>26</v>
      </c>
      <c r="U599" s="1">
        <v>97</v>
      </c>
      <c r="V599" s="1" t="str">
        <f t="shared" si="135"/>
        <v>Entertainment: $97.00</v>
      </c>
      <c r="W599" s="1">
        <f>IF(U599="","",ROUND(U599*'Lookup Values'!$A$2,2))</f>
        <v>8.61</v>
      </c>
      <c r="X599" s="9" t="str">
        <f t="shared" si="136"/>
        <v>Expense</v>
      </c>
      <c r="Y599" s="2" t="s">
        <v>587</v>
      </c>
      <c r="Z599" s="3">
        <f t="shared" si="137"/>
        <v>40847</v>
      </c>
      <c r="AA599" s="67" t="str">
        <f t="shared" si="138"/>
        <v>NO</v>
      </c>
      <c r="AB599" s="2" t="str">
        <f t="shared" si="139"/>
        <v>NO</v>
      </c>
      <c r="AC599" t="str">
        <f>IF(AND(AND(G599&gt;=2007,G599&lt;=2009),OR(S599&lt;&gt;"MTA",S599&lt;&gt;"Fandango"),OR(P599="Food",P599="Shopping",P599="Entertainment")),"Awesome Transaction",IF(AND(G599&lt;=2010,Q599&lt;&gt;"Alcohol"),"Late Transaction",IF(G599=2006,"Early Transaction","CRAP Transaction")))</f>
        <v>CRAP Transaction</v>
      </c>
    </row>
    <row r="600" spans="1:29" x14ac:dyDescent="0.25">
      <c r="A600" s="2">
        <v>599</v>
      </c>
      <c r="B600" s="3" t="str">
        <f>TEXT(C600,"yymmdd") &amp; "-" &amp; UPPER(LEFT(P600,2)) &amp; "-" &amp; UPPER(LEFT(S600,3))</f>
        <v>110616-FO-BAN</v>
      </c>
      <c r="C600" s="3">
        <v>40710</v>
      </c>
      <c r="D600" s="3">
        <f t="shared" si="127"/>
        <v>40724</v>
      </c>
      <c r="E600" s="3">
        <f t="shared" si="128"/>
        <v>40771</v>
      </c>
      <c r="F600" s="3">
        <f t="shared" si="129"/>
        <v>40724</v>
      </c>
      <c r="G600" s="61">
        <f t="shared" si="130"/>
        <v>2011</v>
      </c>
      <c r="H600" s="61">
        <f t="shared" si="131"/>
        <v>6</v>
      </c>
      <c r="I600" s="61" t="str">
        <f>VLOOKUP(H600,'Lookup Values'!$C$2:$D$13,2,FALSE)</f>
        <v>JUN</v>
      </c>
      <c r="J600" s="61">
        <f t="shared" si="132"/>
        <v>16</v>
      </c>
      <c r="K600" s="61">
        <f t="shared" si="133"/>
        <v>5</v>
      </c>
      <c r="L600" s="61" t="str">
        <f>VLOOKUP(K600,'Lookup Values'!$F$2:$G$8,2,FALSE)</f>
        <v>Thursday</v>
      </c>
      <c r="M600" s="3">
        <v>40718</v>
      </c>
      <c r="N600" s="63">
        <f t="shared" si="126"/>
        <v>8</v>
      </c>
      <c r="O600" s="8">
        <v>0.26540877961282938</v>
      </c>
      <c r="P600" t="s">
        <v>18</v>
      </c>
      <c r="Q600" t="s">
        <v>19</v>
      </c>
      <c r="R600" t="str">
        <f t="shared" si="134"/>
        <v>Food: Restaurants</v>
      </c>
      <c r="S600" t="s">
        <v>17</v>
      </c>
      <c r="T600" t="s">
        <v>16</v>
      </c>
      <c r="U600" s="1">
        <v>478</v>
      </c>
      <c r="V600" s="1" t="str">
        <f t="shared" si="135"/>
        <v>Food: $478.00</v>
      </c>
      <c r="W600" s="1">
        <f>IF(U600="","",ROUND(U600*'Lookup Values'!$A$2,2))</f>
        <v>42.42</v>
      </c>
      <c r="X600" s="9" t="str">
        <f t="shared" si="136"/>
        <v>Expense</v>
      </c>
      <c r="Y600" s="2" t="s">
        <v>588</v>
      </c>
      <c r="Z600" s="3">
        <f t="shared" si="137"/>
        <v>40710</v>
      </c>
      <c r="AA600" s="67" t="str">
        <f t="shared" si="138"/>
        <v>NO</v>
      </c>
      <c r="AB600" s="2" t="str">
        <f t="shared" si="139"/>
        <v>NO</v>
      </c>
      <c r="AC600" t="str">
        <f>IF(AND(AND(G600&gt;=2007,G600&lt;=2009),OR(S600&lt;&gt;"MTA",S600&lt;&gt;"Fandango"),OR(P600="Food",P600="Shopping",P600="Entertainment")),"Awesome Transaction",IF(AND(G600&lt;=2010,Q600&lt;&gt;"Alcohol"),"Late Transaction",IF(G600=2006,"Early Transaction","CRAP Transaction")))</f>
        <v>CRAP Transaction</v>
      </c>
    </row>
    <row r="601" spans="1:29" x14ac:dyDescent="0.25">
      <c r="A601" s="2">
        <v>600</v>
      </c>
      <c r="B601" s="3" t="str">
        <f>TEXT(C601,"yymmdd") &amp; "-" &amp; UPPER(LEFT(P601,2)) &amp; "-" &amp; UPPER(LEFT(S601,3))</f>
        <v>100905-EN-MOE</v>
      </c>
      <c r="C601" s="3">
        <v>40426</v>
      </c>
      <c r="D601" s="3">
        <f t="shared" si="127"/>
        <v>40438</v>
      </c>
      <c r="E601" s="3">
        <f t="shared" si="128"/>
        <v>40487</v>
      </c>
      <c r="F601" s="3">
        <f t="shared" si="129"/>
        <v>40451</v>
      </c>
      <c r="G601" s="61">
        <f t="shared" si="130"/>
        <v>2010</v>
      </c>
      <c r="H601" s="61">
        <f t="shared" si="131"/>
        <v>9</v>
      </c>
      <c r="I601" s="61" t="str">
        <f>VLOOKUP(H601,'Lookup Values'!$C$2:$D$13,2,FALSE)</f>
        <v>SEP</v>
      </c>
      <c r="J601" s="61">
        <f t="shared" si="132"/>
        <v>5</v>
      </c>
      <c r="K601" s="61">
        <f t="shared" si="133"/>
        <v>1</v>
      </c>
      <c r="L601" s="61" t="str">
        <f>VLOOKUP(K601,'Lookup Values'!$F$2:$G$8,2,FALSE)</f>
        <v>Sunday</v>
      </c>
      <c r="M601" s="3">
        <v>40428</v>
      </c>
      <c r="N601" s="63">
        <f t="shared" si="126"/>
        <v>2</v>
      </c>
      <c r="O601" s="8">
        <v>3.0718606449602115E-2</v>
      </c>
      <c r="P601" t="s">
        <v>14</v>
      </c>
      <c r="Q601" t="s">
        <v>15</v>
      </c>
      <c r="R601" t="str">
        <f t="shared" si="134"/>
        <v>Entertainment: Alcohol</v>
      </c>
      <c r="S601" t="s">
        <v>13</v>
      </c>
      <c r="T601" t="s">
        <v>29</v>
      </c>
      <c r="U601" s="1">
        <v>162</v>
      </c>
      <c r="V601" s="1" t="str">
        <f t="shared" si="135"/>
        <v>Entertainment: $162.00</v>
      </c>
      <c r="W601" s="1">
        <f>IF(U601="","",ROUND(U601*'Lookup Values'!$A$2,2))</f>
        <v>14.38</v>
      </c>
      <c r="X601" s="9" t="str">
        <f t="shared" si="136"/>
        <v>Expense</v>
      </c>
      <c r="Y601" s="2" t="s">
        <v>363</v>
      </c>
      <c r="Z601" s="3">
        <f t="shared" si="137"/>
        <v>40426</v>
      </c>
      <c r="AA601" s="67" t="str">
        <f t="shared" si="138"/>
        <v>NO</v>
      </c>
      <c r="AB601" s="2" t="str">
        <f t="shared" si="139"/>
        <v>NO</v>
      </c>
      <c r="AC601" t="str">
        <f>IF(AND(AND(G601&gt;=2007,G601&lt;=2009),OR(S601&lt;&gt;"MTA",S601&lt;&gt;"Fandango"),OR(P601="Food",P601="Shopping",P601="Entertainment")),"Awesome Transaction",IF(AND(G601&lt;=2010,Q601&lt;&gt;"Alcohol"),"Late Transaction",IF(G601=2006,"Early Transaction","CRAP Transaction")))</f>
        <v>CRAP Transaction</v>
      </c>
    </row>
    <row r="602" spans="1:29" x14ac:dyDescent="0.25">
      <c r="A602" s="2">
        <v>601</v>
      </c>
      <c r="B602" s="3" t="str">
        <f>TEXT(C602,"yymmdd") &amp; "-" &amp; UPPER(LEFT(P602,2)) &amp; "-" &amp; UPPER(LEFT(S602,3))</f>
        <v>100818-FO-CIT</v>
      </c>
      <c r="C602" s="3">
        <v>40408</v>
      </c>
      <c r="D602" s="3">
        <f t="shared" si="127"/>
        <v>40422</v>
      </c>
      <c r="E602" s="3">
        <f t="shared" si="128"/>
        <v>40469</v>
      </c>
      <c r="F602" s="3">
        <f t="shared" si="129"/>
        <v>40421</v>
      </c>
      <c r="G602" s="61">
        <f t="shared" si="130"/>
        <v>2010</v>
      </c>
      <c r="H602" s="61">
        <f t="shared" si="131"/>
        <v>8</v>
      </c>
      <c r="I602" s="61" t="str">
        <f>VLOOKUP(H602,'Lookup Values'!$C$2:$D$13,2,FALSE)</f>
        <v>AUG</v>
      </c>
      <c r="J602" s="61">
        <f t="shared" si="132"/>
        <v>18</v>
      </c>
      <c r="K602" s="61">
        <f t="shared" si="133"/>
        <v>4</v>
      </c>
      <c r="L602" s="61" t="str">
        <f>VLOOKUP(K602,'Lookup Values'!$F$2:$G$8,2,FALSE)</f>
        <v>Wednesday</v>
      </c>
      <c r="M602" s="3">
        <v>40418</v>
      </c>
      <c r="N602" s="63">
        <f t="shared" si="126"/>
        <v>10</v>
      </c>
      <c r="O602" s="8">
        <v>0.60625749655227479</v>
      </c>
      <c r="P602" t="s">
        <v>18</v>
      </c>
      <c r="Q602" t="s">
        <v>43</v>
      </c>
      <c r="R602" t="str">
        <f t="shared" si="134"/>
        <v>Food: Coffee</v>
      </c>
      <c r="S602" t="s">
        <v>42</v>
      </c>
      <c r="T602" t="s">
        <v>26</v>
      </c>
      <c r="U602" s="1">
        <v>445</v>
      </c>
      <c r="V602" s="1" t="str">
        <f t="shared" si="135"/>
        <v>Food: $445.00</v>
      </c>
      <c r="W602" s="1">
        <f>IF(U602="","",ROUND(U602*'Lookup Values'!$A$2,2))</f>
        <v>39.49</v>
      </c>
      <c r="X602" s="9" t="str">
        <f t="shared" si="136"/>
        <v>Expense</v>
      </c>
      <c r="Y602" s="2" t="s">
        <v>400</v>
      </c>
      <c r="Z602" s="3">
        <f t="shared" si="137"/>
        <v>40408</v>
      </c>
      <c r="AA602" s="67" t="str">
        <f t="shared" si="138"/>
        <v>NO</v>
      </c>
      <c r="AB602" s="2" t="str">
        <f t="shared" si="139"/>
        <v>NO</v>
      </c>
      <c r="AC602" t="str">
        <f>IF(AND(AND(G602&gt;=2007,G602&lt;=2009),OR(S602&lt;&gt;"MTA",S602&lt;&gt;"Fandango"),OR(P602="Food",P602="Shopping",P602="Entertainment")),"Awesome Transaction",IF(AND(G602&lt;=2010,Q602&lt;&gt;"Alcohol"),"Late Transaction",IF(G602=2006,"Early Transaction","CRAP Transaction")))</f>
        <v>Late Transaction</v>
      </c>
    </row>
    <row r="603" spans="1:29" x14ac:dyDescent="0.25">
      <c r="A603" s="2">
        <v>602</v>
      </c>
      <c r="B603" s="3" t="str">
        <f>TEXT(C603,"yymmdd") &amp; "-" &amp; UPPER(LEFT(P603,2)) &amp; "-" &amp; UPPER(LEFT(S603,3))</f>
        <v>100730-SH-AMA</v>
      </c>
      <c r="C603" s="3">
        <v>40389</v>
      </c>
      <c r="D603" s="3">
        <f t="shared" si="127"/>
        <v>40403</v>
      </c>
      <c r="E603" s="3">
        <f t="shared" si="128"/>
        <v>40451</v>
      </c>
      <c r="F603" s="3">
        <f t="shared" si="129"/>
        <v>40390</v>
      </c>
      <c r="G603" s="61">
        <f t="shared" si="130"/>
        <v>2010</v>
      </c>
      <c r="H603" s="61">
        <f t="shared" si="131"/>
        <v>7</v>
      </c>
      <c r="I603" s="61" t="str">
        <f>VLOOKUP(H603,'Lookup Values'!$C$2:$D$13,2,FALSE)</f>
        <v>JUL</v>
      </c>
      <c r="J603" s="61">
        <f t="shared" si="132"/>
        <v>30</v>
      </c>
      <c r="K603" s="61">
        <f t="shared" si="133"/>
        <v>6</v>
      </c>
      <c r="L603" s="61" t="str">
        <f>VLOOKUP(K603,'Lookup Values'!$F$2:$G$8,2,FALSE)</f>
        <v>Friday</v>
      </c>
      <c r="M603" s="3">
        <v>40396</v>
      </c>
      <c r="N603" s="63">
        <f t="shared" si="126"/>
        <v>7</v>
      </c>
      <c r="O603" s="8">
        <v>0.17020825657152483</v>
      </c>
      <c r="P603" t="s">
        <v>21</v>
      </c>
      <c r="Q603" t="s">
        <v>22</v>
      </c>
      <c r="R603" t="str">
        <f t="shared" si="134"/>
        <v>Shopping: Electronics</v>
      </c>
      <c r="S603" t="s">
        <v>20</v>
      </c>
      <c r="T603" t="s">
        <v>29</v>
      </c>
      <c r="U603" s="1">
        <v>331</v>
      </c>
      <c r="V603" s="1" t="str">
        <f t="shared" si="135"/>
        <v>Shopping: $331.00</v>
      </c>
      <c r="W603" s="1">
        <f>IF(U603="","",ROUND(U603*'Lookup Values'!$A$2,2))</f>
        <v>29.38</v>
      </c>
      <c r="X603" s="9" t="str">
        <f t="shared" si="136"/>
        <v>Expense</v>
      </c>
      <c r="Y603" s="2" t="s">
        <v>589</v>
      </c>
      <c r="Z603" s="3">
        <f t="shared" si="137"/>
        <v>40389</v>
      </c>
      <c r="AA603" s="67" t="str">
        <f t="shared" si="138"/>
        <v>YES</v>
      </c>
      <c r="AB603" s="2" t="str">
        <f t="shared" si="139"/>
        <v>NO</v>
      </c>
      <c r="AC603" t="str">
        <f>IF(AND(AND(G603&gt;=2007,G603&lt;=2009),OR(S603&lt;&gt;"MTA",S603&lt;&gt;"Fandango"),OR(P603="Food",P603="Shopping",P603="Entertainment")),"Awesome Transaction",IF(AND(G603&lt;=2010,Q603&lt;&gt;"Alcohol"),"Late Transaction",IF(G603=2006,"Early Transaction","CRAP Transaction")))</f>
        <v>Late Transaction</v>
      </c>
    </row>
    <row r="604" spans="1:29" x14ac:dyDescent="0.25">
      <c r="A604" s="2">
        <v>603</v>
      </c>
      <c r="B604" s="3" t="str">
        <f>TEXT(C604,"yymmdd") &amp; "-" &amp; UPPER(LEFT(P604,2)) &amp; "-" &amp; UPPER(LEFT(S604,3))</f>
        <v>070307-IN-AUN</v>
      </c>
      <c r="C604" s="3">
        <v>39148</v>
      </c>
      <c r="D604" s="3">
        <f t="shared" si="127"/>
        <v>39162</v>
      </c>
      <c r="E604" s="3">
        <f t="shared" si="128"/>
        <v>39209</v>
      </c>
      <c r="F604" s="3">
        <f t="shared" si="129"/>
        <v>39172</v>
      </c>
      <c r="G604" s="61">
        <f t="shared" si="130"/>
        <v>2007</v>
      </c>
      <c r="H604" s="61">
        <f t="shared" si="131"/>
        <v>3</v>
      </c>
      <c r="I604" s="61" t="str">
        <f>VLOOKUP(H604,'Lookup Values'!$C$2:$D$13,2,FALSE)</f>
        <v>MAR</v>
      </c>
      <c r="J604" s="61">
        <f t="shared" si="132"/>
        <v>7</v>
      </c>
      <c r="K604" s="61">
        <f t="shared" si="133"/>
        <v>4</v>
      </c>
      <c r="L604" s="61" t="str">
        <f>VLOOKUP(K604,'Lookup Values'!$F$2:$G$8,2,FALSE)</f>
        <v>Wednesday</v>
      </c>
      <c r="M604" s="3">
        <v>39149</v>
      </c>
      <c r="N604" s="63">
        <f t="shared" si="126"/>
        <v>1</v>
      </c>
      <c r="O604" s="8">
        <v>0.3119314769928303</v>
      </c>
      <c r="P604" t="s">
        <v>61</v>
      </c>
      <c r="Q604" t="s">
        <v>64</v>
      </c>
      <c r="R604" t="str">
        <f t="shared" si="134"/>
        <v>Income: Gift Received</v>
      </c>
      <c r="S604" t="s">
        <v>67</v>
      </c>
      <c r="T604" t="s">
        <v>29</v>
      </c>
      <c r="U604" s="1">
        <v>431</v>
      </c>
      <c r="V604" s="1" t="str">
        <f t="shared" si="135"/>
        <v>Income: $431.00</v>
      </c>
      <c r="W604" s="1">
        <f>IF(U604="","",ROUND(U604*'Lookup Values'!$A$2,2))</f>
        <v>38.25</v>
      </c>
      <c r="X604" s="9" t="str">
        <f t="shared" si="136"/>
        <v>Income</v>
      </c>
      <c r="Y604" s="2" t="s">
        <v>590</v>
      </c>
      <c r="Z604" s="3">
        <f t="shared" si="137"/>
        <v>39148</v>
      </c>
      <c r="AA604" s="67" t="str">
        <f t="shared" si="138"/>
        <v>NO</v>
      </c>
      <c r="AB604" s="2" t="str">
        <f t="shared" si="139"/>
        <v>NO</v>
      </c>
      <c r="AC604" t="str">
        <f>IF(AND(AND(G604&gt;=2007,G604&lt;=2009),OR(S604&lt;&gt;"MTA",S604&lt;&gt;"Fandango"),OR(P604="Food",P604="Shopping",P604="Entertainment")),"Awesome Transaction",IF(AND(G604&lt;=2010,Q604&lt;&gt;"Alcohol"),"Late Transaction",IF(G604=2006,"Early Transaction","CRAP Transaction")))</f>
        <v>Late Transaction</v>
      </c>
    </row>
    <row r="605" spans="1:29" x14ac:dyDescent="0.25">
      <c r="A605" s="2">
        <v>604</v>
      </c>
      <c r="B605" s="3" t="str">
        <f>TEXT(C605,"yymmdd") &amp; "-" &amp; UPPER(LEFT(P605,2)) &amp; "-" &amp; UPPER(LEFT(S605,3))</f>
        <v>070507-FO-TRA</v>
      </c>
      <c r="C605" s="3">
        <v>39209</v>
      </c>
      <c r="D605" s="3">
        <f t="shared" si="127"/>
        <v>39223</v>
      </c>
      <c r="E605" s="3">
        <f t="shared" si="128"/>
        <v>39270</v>
      </c>
      <c r="F605" s="3">
        <f t="shared" si="129"/>
        <v>39233</v>
      </c>
      <c r="G605" s="61">
        <f t="shared" si="130"/>
        <v>2007</v>
      </c>
      <c r="H605" s="61">
        <f t="shared" si="131"/>
        <v>5</v>
      </c>
      <c r="I605" s="61" t="str">
        <f>VLOOKUP(H605,'Lookup Values'!$C$2:$D$13,2,FALSE)</f>
        <v>MAY</v>
      </c>
      <c r="J605" s="61">
        <f t="shared" si="132"/>
        <v>7</v>
      </c>
      <c r="K605" s="61">
        <f t="shared" si="133"/>
        <v>2</v>
      </c>
      <c r="L605" s="61" t="str">
        <f>VLOOKUP(K605,'Lookup Values'!$F$2:$G$8,2,FALSE)</f>
        <v>Monday</v>
      </c>
      <c r="M605" s="3">
        <v>39212</v>
      </c>
      <c r="N605" s="63">
        <f t="shared" si="126"/>
        <v>3</v>
      </c>
      <c r="O605" s="8">
        <v>0.79308226606535992</v>
      </c>
      <c r="P605" t="s">
        <v>18</v>
      </c>
      <c r="Q605" t="s">
        <v>31</v>
      </c>
      <c r="R605" t="str">
        <f t="shared" si="134"/>
        <v>Food: Groceries</v>
      </c>
      <c r="S605" t="s">
        <v>30</v>
      </c>
      <c r="T605" t="s">
        <v>26</v>
      </c>
      <c r="U605" s="1">
        <v>499</v>
      </c>
      <c r="V605" s="1" t="str">
        <f t="shared" si="135"/>
        <v>Food: $499.00</v>
      </c>
      <c r="W605" s="1">
        <f>IF(U605="","",ROUND(U605*'Lookup Values'!$A$2,2))</f>
        <v>44.29</v>
      </c>
      <c r="X605" s="9" t="str">
        <f t="shared" si="136"/>
        <v>Expense</v>
      </c>
      <c r="Y605" s="2" t="s">
        <v>591</v>
      </c>
      <c r="Z605" s="3">
        <f t="shared" si="137"/>
        <v>39209</v>
      </c>
      <c r="AA605" s="67" t="str">
        <f t="shared" si="138"/>
        <v>NO</v>
      </c>
      <c r="AB605" s="2" t="str">
        <f t="shared" si="139"/>
        <v>NO</v>
      </c>
      <c r="AC605" t="str">
        <f>IF(AND(AND(G605&gt;=2007,G605&lt;=2009),OR(S605&lt;&gt;"MTA",S605&lt;&gt;"Fandango"),OR(P605="Food",P605="Shopping",P605="Entertainment")),"Awesome Transaction",IF(AND(G605&lt;=2010,Q605&lt;&gt;"Alcohol"),"Late Transaction",IF(G605=2006,"Early Transaction","CRAP Transaction")))</f>
        <v>Awesome Transaction</v>
      </c>
    </row>
    <row r="606" spans="1:29" x14ac:dyDescent="0.25">
      <c r="A606" s="2">
        <v>605</v>
      </c>
      <c r="B606" s="3" t="str">
        <f>TEXT(C606,"yymmdd") &amp; "-" &amp; UPPER(LEFT(P606,2)) &amp; "-" &amp; UPPER(LEFT(S606,3))</f>
        <v>120709-FO-BAN</v>
      </c>
      <c r="C606" s="3">
        <v>41099</v>
      </c>
      <c r="D606" s="3">
        <f t="shared" si="127"/>
        <v>41113</v>
      </c>
      <c r="E606" s="3">
        <f t="shared" si="128"/>
        <v>41161</v>
      </c>
      <c r="F606" s="3">
        <f t="shared" si="129"/>
        <v>41121</v>
      </c>
      <c r="G606" s="61">
        <f t="shared" si="130"/>
        <v>2012</v>
      </c>
      <c r="H606" s="61">
        <f t="shared" si="131"/>
        <v>7</v>
      </c>
      <c r="I606" s="61" t="str">
        <f>VLOOKUP(H606,'Lookup Values'!$C$2:$D$13,2,FALSE)</f>
        <v>JUL</v>
      </c>
      <c r="J606" s="61">
        <f t="shared" si="132"/>
        <v>9</v>
      </c>
      <c r="K606" s="61">
        <f t="shared" si="133"/>
        <v>2</v>
      </c>
      <c r="L606" s="61" t="str">
        <f>VLOOKUP(K606,'Lookup Values'!$F$2:$G$8,2,FALSE)</f>
        <v>Monday</v>
      </c>
      <c r="M606" s="3">
        <v>41105</v>
      </c>
      <c r="N606" s="63">
        <f t="shared" si="126"/>
        <v>6</v>
      </c>
      <c r="O606" s="8">
        <v>0.20558695897797541</v>
      </c>
      <c r="P606" t="s">
        <v>18</v>
      </c>
      <c r="Q606" t="s">
        <v>19</v>
      </c>
      <c r="R606" t="str">
        <f t="shared" si="134"/>
        <v>Food: Restaurants</v>
      </c>
      <c r="S606" t="s">
        <v>17</v>
      </c>
      <c r="T606" t="s">
        <v>26</v>
      </c>
      <c r="U606" s="1">
        <v>54</v>
      </c>
      <c r="V606" s="1" t="str">
        <f t="shared" si="135"/>
        <v>Food: $54.00</v>
      </c>
      <c r="W606" s="1">
        <f>IF(U606="","",ROUND(U606*'Lookup Values'!$A$2,2))</f>
        <v>4.79</v>
      </c>
      <c r="X606" s="9" t="str">
        <f t="shared" si="136"/>
        <v>Expense</v>
      </c>
      <c r="Y606" s="2" t="s">
        <v>475</v>
      </c>
      <c r="Z606" s="3">
        <f t="shared" si="137"/>
        <v>41099</v>
      </c>
      <c r="AA606" s="67" t="str">
        <f t="shared" si="138"/>
        <v>NO</v>
      </c>
      <c r="AB606" s="2" t="str">
        <f t="shared" si="139"/>
        <v>NO</v>
      </c>
      <c r="AC606" t="str">
        <f>IF(AND(AND(G606&gt;=2007,G606&lt;=2009),OR(S606&lt;&gt;"MTA",S606&lt;&gt;"Fandango"),OR(P606="Food",P606="Shopping",P606="Entertainment")),"Awesome Transaction",IF(AND(G606&lt;=2010,Q606&lt;&gt;"Alcohol"),"Late Transaction",IF(G606=2006,"Early Transaction","CRAP Transaction")))</f>
        <v>CRAP Transaction</v>
      </c>
    </row>
    <row r="607" spans="1:29" x14ac:dyDescent="0.25">
      <c r="A607" s="2">
        <v>606</v>
      </c>
      <c r="B607" s="3" t="str">
        <f>TEXT(C607,"yymmdd") &amp; "-" &amp; UPPER(LEFT(P607,2)) &amp; "-" &amp; UPPER(LEFT(S607,3))</f>
        <v>120703-ED-SKI</v>
      </c>
      <c r="C607" s="3">
        <v>41093</v>
      </c>
      <c r="D607" s="3">
        <f t="shared" si="127"/>
        <v>41107</v>
      </c>
      <c r="E607" s="3">
        <f t="shared" si="128"/>
        <v>41155</v>
      </c>
      <c r="F607" s="3">
        <f t="shared" si="129"/>
        <v>41121</v>
      </c>
      <c r="G607" s="61">
        <f t="shared" si="130"/>
        <v>2012</v>
      </c>
      <c r="H607" s="61">
        <f t="shared" si="131"/>
        <v>7</v>
      </c>
      <c r="I607" s="61" t="str">
        <f>VLOOKUP(H607,'Lookup Values'!$C$2:$D$13,2,FALSE)</f>
        <v>JUL</v>
      </c>
      <c r="J607" s="61">
        <f t="shared" si="132"/>
        <v>3</v>
      </c>
      <c r="K607" s="61">
        <f t="shared" si="133"/>
        <v>3</v>
      </c>
      <c r="L607" s="61" t="str">
        <f>VLOOKUP(K607,'Lookup Values'!$F$2:$G$8,2,FALSE)</f>
        <v>Tuesday</v>
      </c>
      <c r="M607" s="3">
        <v>41103</v>
      </c>
      <c r="N607" s="63">
        <f t="shared" si="126"/>
        <v>10</v>
      </c>
      <c r="O607" s="8">
        <v>0.76114188576020092</v>
      </c>
      <c r="P607" t="s">
        <v>24</v>
      </c>
      <c r="Q607" t="s">
        <v>36</v>
      </c>
      <c r="R607" t="str">
        <f t="shared" si="134"/>
        <v>Education: Professional Development</v>
      </c>
      <c r="S607" t="s">
        <v>35</v>
      </c>
      <c r="T607" t="s">
        <v>29</v>
      </c>
      <c r="U607" s="1">
        <v>351</v>
      </c>
      <c r="V607" s="1" t="str">
        <f t="shared" si="135"/>
        <v>Education: $351.00</v>
      </c>
      <c r="W607" s="1">
        <f>IF(U607="","",ROUND(U607*'Lookup Values'!$A$2,2))</f>
        <v>31.15</v>
      </c>
      <c r="X607" s="9" t="str">
        <f t="shared" si="136"/>
        <v>Expense</v>
      </c>
      <c r="Y607" s="2" t="s">
        <v>592</v>
      </c>
      <c r="Z607" s="3">
        <f t="shared" si="137"/>
        <v>41093</v>
      </c>
      <c r="AA607" s="67" t="str">
        <f t="shared" si="138"/>
        <v>YES</v>
      </c>
      <c r="AB607" s="2" t="str">
        <f t="shared" si="139"/>
        <v>NO</v>
      </c>
      <c r="AC607" t="str">
        <f>IF(AND(AND(G607&gt;=2007,G607&lt;=2009),OR(S607&lt;&gt;"MTA",S607&lt;&gt;"Fandango"),OR(P607="Food",P607="Shopping",P607="Entertainment")),"Awesome Transaction",IF(AND(G607&lt;=2010,Q607&lt;&gt;"Alcohol"),"Late Transaction",IF(G607=2006,"Early Transaction","CRAP Transaction")))</f>
        <v>CRAP Transaction</v>
      </c>
    </row>
    <row r="608" spans="1:29" x14ac:dyDescent="0.25">
      <c r="A608" s="2">
        <v>607</v>
      </c>
      <c r="B608" s="3" t="str">
        <f>TEXT(C608,"yymmdd") &amp; "-" &amp; UPPER(LEFT(P608,2)) &amp; "-" &amp; UPPER(LEFT(S608,3))</f>
        <v>120621-EN-MOE</v>
      </c>
      <c r="C608" s="3">
        <v>41081</v>
      </c>
      <c r="D608" s="3">
        <f t="shared" si="127"/>
        <v>41095</v>
      </c>
      <c r="E608" s="3">
        <f t="shared" si="128"/>
        <v>41142</v>
      </c>
      <c r="F608" s="3">
        <f t="shared" si="129"/>
        <v>41090</v>
      </c>
      <c r="G608" s="61">
        <f t="shared" si="130"/>
        <v>2012</v>
      </c>
      <c r="H608" s="61">
        <f t="shared" si="131"/>
        <v>6</v>
      </c>
      <c r="I608" s="61" t="str">
        <f>VLOOKUP(H608,'Lookup Values'!$C$2:$D$13,2,FALSE)</f>
        <v>JUN</v>
      </c>
      <c r="J608" s="61">
        <f t="shared" si="132"/>
        <v>21</v>
      </c>
      <c r="K608" s="61">
        <f t="shared" si="133"/>
        <v>5</v>
      </c>
      <c r="L608" s="61" t="str">
        <f>VLOOKUP(K608,'Lookup Values'!$F$2:$G$8,2,FALSE)</f>
        <v>Thursday</v>
      </c>
      <c r="M608" s="3">
        <v>41090</v>
      </c>
      <c r="N608" s="63">
        <f t="shared" si="126"/>
        <v>9</v>
      </c>
      <c r="O608" s="8">
        <v>0.71572825078344959</v>
      </c>
      <c r="P608" t="s">
        <v>14</v>
      </c>
      <c r="Q608" t="s">
        <v>15</v>
      </c>
      <c r="R608" t="str">
        <f t="shared" si="134"/>
        <v>Entertainment: Alcohol</v>
      </c>
      <c r="S608" t="s">
        <v>13</v>
      </c>
      <c r="T608" t="s">
        <v>16</v>
      </c>
      <c r="U608" s="1">
        <v>278</v>
      </c>
      <c r="V608" s="1" t="str">
        <f t="shared" si="135"/>
        <v>Entertainment: $278.00</v>
      </c>
      <c r="W608" s="1">
        <f>IF(U608="","",ROUND(U608*'Lookup Values'!$A$2,2))</f>
        <v>24.67</v>
      </c>
      <c r="X608" s="9" t="str">
        <f t="shared" si="136"/>
        <v>Expense</v>
      </c>
      <c r="Y608" s="2" t="s">
        <v>593</v>
      </c>
      <c r="Z608" s="3">
        <f t="shared" si="137"/>
        <v>41081</v>
      </c>
      <c r="AA608" s="67" t="str">
        <f t="shared" si="138"/>
        <v>NO</v>
      </c>
      <c r="AB608" s="2" t="str">
        <f t="shared" si="139"/>
        <v>NO</v>
      </c>
      <c r="AC608" t="str">
        <f>IF(AND(AND(G608&gt;=2007,G608&lt;=2009),OR(S608&lt;&gt;"MTA",S608&lt;&gt;"Fandango"),OR(P608="Food",P608="Shopping",P608="Entertainment")),"Awesome Transaction",IF(AND(G608&lt;=2010,Q608&lt;&gt;"Alcohol"),"Late Transaction",IF(G608=2006,"Early Transaction","CRAP Transaction")))</f>
        <v>CRAP Transaction</v>
      </c>
    </row>
    <row r="609" spans="1:29" x14ac:dyDescent="0.25">
      <c r="A609" s="2">
        <v>608</v>
      </c>
      <c r="B609" s="3" t="str">
        <f>TEXT(C609,"yymmdd") &amp; "-" &amp; UPPER(LEFT(P609,2)) &amp; "-" &amp; UPPER(LEFT(S609,3))</f>
        <v>101116-EN-MOE</v>
      </c>
      <c r="C609" s="3">
        <v>40498</v>
      </c>
      <c r="D609" s="3">
        <f t="shared" si="127"/>
        <v>40512</v>
      </c>
      <c r="E609" s="3">
        <f t="shared" si="128"/>
        <v>40559</v>
      </c>
      <c r="F609" s="3">
        <f t="shared" si="129"/>
        <v>40512</v>
      </c>
      <c r="G609" s="61">
        <f t="shared" si="130"/>
        <v>2010</v>
      </c>
      <c r="H609" s="61">
        <f t="shared" si="131"/>
        <v>11</v>
      </c>
      <c r="I609" s="61" t="str">
        <f>VLOOKUP(H609,'Lookup Values'!$C$2:$D$13,2,FALSE)</f>
        <v>NOV</v>
      </c>
      <c r="J609" s="61">
        <f t="shared" si="132"/>
        <v>16</v>
      </c>
      <c r="K609" s="61">
        <f t="shared" si="133"/>
        <v>3</v>
      </c>
      <c r="L609" s="61" t="str">
        <f>VLOOKUP(K609,'Lookup Values'!$F$2:$G$8,2,FALSE)</f>
        <v>Tuesday</v>
      </c>
      <c r="M609" s="3">
        <v>40502</v>
      </c>
      <c r="N609" s="63">
        <f t="shared" si="126"/>
        <v>4</v>
      </c>
      <c r="O609" s="8">
        <v>0.3290934447013818</v>
      </c>
      <c r="P609" t="s">
        <v>14</v>
      </c>
      <c r="Q609" t="s">
        <v>15</v>
      </c>
      <c r="R609" t="str">
        <f t="shared" si="134"/>
        <v>Entertainment: Alcohol</v>
      </c>
      <c r="S609" t="s">
        <v>13</v>
      </c>
      <c r="T609" t="s">
        <v>16</v>
      </c>
      <c r="U609" s="1">
        <v>305</v>
      </c>
      <c r="V609" s="1" t="str">
        <f t="shared" si="135"/>
        <v>Entertainment: $305.00</v>
      </c>
      <c r="W609" s="1">
        <f>IF(U609="","",ROUND(U609*'Lookup Values'!$A$2,2))</f>
        <v>27.07</v>
      </c>
      <c r="X609" s="9" t="str">
        <f t="shared" si="136"/>
        <v>Expense</v>
      </c>
      <c r="Y609" s="2" t="s">
        <v>594</v>
      </c>
      <c r="Z609" s="3">
        <f t="shared" si="137"/>
        <v>40498</v>
      </c>
      <c r="AA609" s="67" t="str">
        <f t="shared" si="138"/>
        <v>NO</v>
      </c>
      <c r="AB609" s="2" t="str">
        <f t="shared" si="139"/>
        <v>NO</v>
      </c>
      <c r="AC609" t="str">
        <f>IF(AND(AND(G609&gt;=2007,G609&lt;=2009),OR(S609&lt;&gt;"MTA",S609&lt;&gt;"Fandango"),OR(P609="Food",P609="Shopping",P609="Entertainment")),"Awesome Transaction",IF(AND(G609&lt;=2010,Q609&lt;&gt;"Alcohol"),"Late Transaction",IF(G609=2006,"Early Transaction","CRAP Transaction")))</f>
        <v>CRAP Transaction</v>
      </c>
    </row>
    <row r="610" spans="1:29" x14ac:dyDescent="0.25">
      <c r="A610" s="2">
        <v>609</v>
      </c>
      <c r="B610" s="3" t="str">
        <f>TEXT(C610,"yymmdd") &amp; "-" &amp; UPPER(LEFT(P610,2)) &amp; "-" &amp; UPPER(LEFT(S610,3))</f>
        <v>070912-EN-FAN</v>
      </c>
      <c r="C610" s="3">
        <v>39337</v>
      </c>
      <c r="D610" s="3">
        <f t="shared" si="127"/>
        <v>39351</v>
      </c>
      <c r="E610" s="3">
        <f t="shared" si="128"/>
        <v>39398</v>
      </c>
      <c r="F610" s="3">
        <f t="shared" si="129"/>
        <v>39355</v>
      </c>
      <c r="G610" s="61">
        <f t="shared" si="130"/>
        <v>2007</v>
      </c>
      <c r="H610" s="61">
        <f t="shared" si="131"/>
        <v>9</v>
      </c>
      <c r="I610" s="61" t="str">
        <f>VLOOKUP(H610,'Lookup Values'!$C$2:$D$13,2,FALSE)</f>
        <v>SEP</v>
      </c>
      <c r="J610" s="61">
        <f t="shared" si="132"/>
        <v>12</v>
      </c>
      <c r="K610" s="61">
        <f t="shared" si="133"/>
        <v>4</v>
      </c>
      <c r="L610" s="61" t="str">
        <f>VLOOKUP(K610,'Lookup Values'!$F$2:$G$8,2,FALSE)</f>
        <v>Wednesday</v>
      </c>
      <c r="M610" s="3">
        <v>39345</v>
      </c>
      <c r="N610" s="63">
        <f t="shared" si="126"/>
        <v>8</v>
      </c>
      <c r="O610" s="8">
        <v>0.26613193345588737</v>
      </c>
      <c r="P610" t="s">
        <v>14</v>
      </c>
      <c r="Q610" t="s">
        <v>28</v>
      </c>
      <c r="R610" t="str">
        <f t="shared" si="134"/>
        <v>Entertainment: Movies</v>
      </c>
      <c r="S610" t="s">
        <v>27</v>
      </c>
      <c r="T610" t="s">
        <v>26</v>
      </c>
      <c r="U610" s="1">
        <v>129</v>
      </c>
      <c r="V610" s="1" t="str">
        <f t="shared" si="135"/>
        <v>Entertainment: $129.00</v>
      </c>
      <c r="W610" s="1">
        <f>IF(U610="","",ROUND(U610*'Lookup Values'!$A$2,2))</f>
        <v>11.45</v>
      </c>
      <c r="X610" s="9" t="str">
        <f t="shared" si="136"/>
        <v>Expense</v>
      </c>
      <c r="Y610" s="2" t="s">
        <v>595</v>
      </c>
      <c r="Z610" s="3">
        <f t="shared" si="137"/>
        <v>39337</v>
      </c>
      <c r="AA610" s="67" t="str">
        <f t="shared" si="138"/>
        <v>NO</v>
      </c>
      <c r="AB610" s="2" t="str">
        <f t="shared" si="139"/>
        <v>NO</v>
      </c>
      <c r="AC610" t="str">
        <f>IF(AND(AND(G610&gt;=2007,G610&lt;=2009),OR(S610&lt;&gt;"MTA",S610&lt;&gt;"Fandango"),OR(P610="Food",P610="Shopping",P610="Entertainment")),"Awesome Transaction",IF(AND(G610&lt;=2010,Q610&lt;&gt;"Alcohol"),"Late Transaction",IF(G610=2006,"Early Transaction","CRAP Transaction")))</f>
        <v>Awesome Transaction</v>
      </c>
    </row>
    <row r="611" spans="1:29" x14ac:dyDescent="0.25">
      <c r="A611" s="2">
        <v>610</v>
      </c>
      <c r="B611" s="3" t="str">
        <f>TEXT(C611,"yymmdd") &amp; "-" &amp; UPPER(LEFT(P611,2)) &amp; "-" &amp; UPPER(LEFT(S611,3))</f>
        <v>110822-EN-FAN</v>
      </c>
      <c r="C611" s="3">
        <v>40777</v>
      </c>
      <c r="D611" s="3">
        <f t="shared" si="127"/>
        <v>40791</v>
      </c>
      <c r="E611" s="3">
        <f t="shared" si="128"/>
        <v>40838</v>
      </c>
      <c r="F611" s="3">
        <f t="shared" si="129"/>
        <v>40786</v>
      </c>
      <c r="G611" s="61">
        <f t="shared" si="130"/>
        <v>2011</v>
      </c>
      <c r="H611" s="61">
        <f t="shared" si="131"/>
        <v>8</v>
      </c>
      <c r="I611" s="61" t="str">
        <f>VLOOKUP(H611,'Lookup Values'!$C$2:$D$13,2,FALSE)</f>
        <v>AUG</v>
      </c>
      <c r="J611" s="61">
        <f t="shared" si="132"/>
        <v>22</v>
      </c>
      <c r="K611" s="61">
        <f t="shared" si="133"/>
        <v>2</v>
      </c>
      <c r="L611" s="61" t="str">
        <f>VLOOKUP(K611,'Lookup Values'!$F$2:$G$8,2,FALSE)</f>
        <v>Monday</v>
      </c>
      <c r="M611" s="3">
        <v>40786</v>
      </c>
      <c r="N611" s="63">
        <f t="shared" si="126"/>
        <v>9</v>
      </c>
      <c r="O611" s="8">
        <v>0.62223934450416074</v>
      </c>
      <c r="P611" t="s">
        <v>14</v>
      </c>
      <c r="Q611" t="s">
        <v>28</v>
      </c>
      <c r="R611" t="str">
        <f t="shared" si="134"/>
        <v>Entertainment: Movies</v>
      </c>
      <c r="S611" t="s">
        <v>27</v>
      </c>
      <c r="T611" t="s">
        <v>26</v>
      </c>
      <c r="U611" s="1">
        <v>302</v>
      </c>
      <c r="V611" s="1" t="str">
        <f t="shared" si="135"/>
        <v>Entertainment: $302.00</v>
      </c>
      <c r="W611" s="1">
        <f>IF(U611="","",ROUND(U611*'Lookup Values'!$A$2,2))</f>
        <v>26.8</v>
      </c>
      <c r="X611" s="9" t="str">
        <f t="shared" si="136"/>
        <v>Expense</v>
      </c>
      <c r="Y611" s="2" t="s">
        <v>596</v>
      </c>
      <c r="Z611" s="3">
        <f t="shared" si="137"/>
        <v>40777</v>
      </c>
      <c r="AA611" s="67" t="str">
        <f t="shared" si="138"/>
        <v>NO</v>
      </c>
      <c r="AB611" s="2" t="str">
        <f t="shared" si="139"/>
        <v>NO</v>
      </c>
      <c r="AC611" t="str">
        <f>IF(AND(AND(G611&gt;=2007,G611&lt;=2009),OR(S611&lt;&gt;"MTA",S611&lt;&gt;"Fandango"),OR(P611="Food",P611="Shopping",P611="Entertainment")),"Awesome Transaction",IF(AND(G611&lt;=2010,Q611&lt;&gt;"Alcohol"),"Late Transaction",IF(G611=2006,"Early Transaction","CRAP Transaction")))</f>
        <v>CRAP Transaction</v>
      </c>
    </row>
    <row r="612" spans="1:29" x14ac:dyDescent="0.25">
      <c r="A612" s="2">
        <v>611</v>
      </c>
      <c r="B612" s="3" t="str">
        <f>TEXT(C612,"yymmdd") &amp; "-" &amp; UPPER(LEFT(P612,2)) &amp; "-" &amp; UPPER(LEFT(S612,3))</f>
        <v>090801-EN-MOE</v>
      </c>
      <c r="C612" s="3">
        <v>40026</v>
      </c>
      <c r="D612" s="3">
        <f t="shared" si="127"/>
        <v>40039</v>
      </c>
      <c r="E612" s="3">
        <f t="shared" si="128"/>
        <v>40087</v>
      </c>
      <c r="F612" s="3">
        <f t="shared" si="129"/>
        <v>40056</v>
      </c>
      <c r="G612" s="61">
        <f t="shared" si="130"/>
        <v>2009</v>
      </c>
      <c r="H612" s="61">
        <f t="shared" si="131"/>
        <v>8</v>
      </c>
      <c r="I612" s="61" t="str">
        <f>VLOOKUP(H612,'Lookup Values'!$C$2:$D$13,2,FALSE)</f>
        <v>AUG</v>
      </c>
      <c r="J612" s="61">
        <f t="shared" si="132"/>
        <v>1</v>
      </c>
      <c r="K612" s="61">
        <f t="shared" si="133"/>
        <v>7</v>
      </c>
      <c r="L612" s="61" t="str">
        <f>VLOOKUP(K612,'Lookup Values'!$F$2:$G$8,2,FALSE)</f>
        <v>Saturday</v>
      </c>
      <c r="M612" s="3">
        <v>40033</v>
      </c>
      <c r="N612" s="63">
        <f t="shared" si="126"/>
        <v>7</v>
      </c>
      <c r="O612" s="8">
        <v>5.6801229535869302E-2</v>
      </c>
      <c r="P612" t="s">
        <v>14</v>
      </c>
      <c r="Q612" t="s">
        <v>15</v>
      </c>
      <c r="R612" t="str">
        <f t="shared" si="134"/>
        <v>Entertainment: Alcohol</v>
      </c>
      <c r="S612" t="s">
        <v>13</v>
      </c>
      <c r="T612" t="s">
        <v>29</v>
      </c>
      <c r="U612" s="1">
        <v>344</v>
      </c>
      <c r="V612" s="1" t="str">
        <f t="shared" si="135"/>
        <v>Entertainment: $344.00</v>
      </c>
      <c r="W612" s="1">
        <f>IF(U612="","",ROUND(U612*'Lookup Values'!$A$2,2))</f>
        <v>30.53</v>
      </c>
      <c r="X612" s="9" t="str">
        <f t="shared" si="136"/>
        <v>Expense</v>
      </c>
      <c r="Y612" s="2" t="s">
        <v>548</v>
      </c>
      <c r="Z612" s="3">
        <f t="shared" si="137"/>
        <v>40026</v>
      </c>
      <c r="AA612" s="67" t="str">
        <f t="shared" si="138"/>
        <v>NO</v>
      </c>
      <c r="AB612" s="2" t="str">
        <f t="shared" si="139"/>
        <v>NO</v>
      </c>
      <c r="AC612" t="str">
        <f>IF(AND(AND(G612&gt;=2007,G612&lt;=2009),OR(S612&lt;&gt;"MTA",S612&lt;&gt;"Fandango"),OR(P612="Food",P612="Shopping",P612="Entertainment")),"Awesome Transaction",IF(AND(G612&lt;=2010,Q612&lt;&gt;"Alcohol"),"Late Transaction",IF(G612=2006,"Early Transaction","CRAP Transaction")))</f>
        <v>Awesome Transaction</v>
      </c>
    </row>
    <row r="613" spans="1:29" x14ac:dyDescent="0.25">
      <c r="A613" s="2">
        <v>612</v>
      </c>
      <c r="B613" s="3" t="str">
        <f>TEXT(C613,"yymmdd") &amp; "-" &amp; UPPER(LEFT(P613,2)) &amp; "-" &amp; UPPER(LEFT(S613,3))</f>
        <v>090208-FO-TRA</v>
      </c>
      <c r="C613" s="3">
        <v>39852</v>
      </c>
      <c r="D613" s="3">
        <f t="shared" si="127"/>
        <v>39864</v>
      </c>
      <c r="E613" s="3">
        <f t="shared" si="128"/>
        <v>39911</v>
      </c>
      <c r="F613" s="3">
        <f t="shared" si="129"/>
        <v>39872</v>
      </c>
      <c r="G613" s="61">
        <f t="shared" si="130"/>
        <v>2009</v>
      </c>
      <c r="H613" s="61">
        <f t="shared" si="131"/>
        <v>2</v>
      </c>
      <c r="I613" s="61" t="str">
        <f>VLOOKUP(H613,'Lookup Values'!$C$2:$D$13,2,FALSE)</f>
        <v>FEB</v>
      </c>
      <c r="J613" s="61">
        <f t="shared" si="132"/>
        <v>8</v>
      </c>
      <c r="K613" s="61">
        <f t="shared" si="133"/>
        <v>1</v>
      </c>
      <c r="L613" s="61" t="str">
        <f>VLOOKUP(K613,'Lookup Values'!$F$2:$G$8,2,FALSE)</f>
        <v>Sunday</v>
      </c>
      <c r="M613" s="3">
        <v>39853</v>
      </c>
      <c r="N613" s="63">
        <f t="shared" si="126"/>
        <v>1</v>
      </c>
      <c r="O613" s="8">
        <v>0.95399445475501088</v>
      </c>
      <c r="P613" t="s">
        <v>18</v>
      </c>
      <c r="Q613" t="s">
        <v>31</v>
      </c>
      <c r="R613" t="str">
        <f t="shared" si="134"/>
        <v>Food: Groceries</v>
      </c>
      <c r="S613" t="s">
        <v>30</v>
      </c>
      <c r="T613" t="s">
        <v>29</v>
      </c>
      <c r="U613" s="1">
        <v>329</v>
      </c>
      <c r="V613" s="1" t="str">
        <f t="shared" si="135"/>
        <v>Food: $329.00</v>
      </c>
      <c r="W613" s="1">
        <f>IF(U613="","",ROUND(U613*'Lookup Values'!$A$2,2))</f>
        <v>29.2</v>
      </c>
      <c r="X613" s="9" t="str">
        <f t="shared" si="136"/>
        <v>Expense</v>
      </c>
      <c r="Y613" s="2" t="s">
        <v>297</v>
      </c>
      <c r="Z613" s="3">
        <f t="shared" si="137"/>
        <v>39852</v>
      </c>
      <c r="AA613" s="67" t="str">
        <f t="shared" si="138"/>
        <v>NO</v>
      </c>
      <c r="AB613" s="2" t="str">
        <f t="shared" si="139"/>
        <v>NO</v>
      </c>
      <c r="AC613" t="str">
        <f>IF(AND(AND(G613&gt;=2007,G613&lt;=2009),OR(S613&lt;&gt;"MTA",S613&lt;&gt;"Fandango"),OR(P613="Food",P613="Shopping",P613="Entertainment")),"Awesome Transaction",IF(AND(G613&lt;=2010,Q613&lt;&gt;"Alcohol"),"Late Transaction",IF(G613=2006,"Early Transaction","CRAP Transaction")))</f>
        <v>Awesome Transaction</v>
      </c>
    </row>
    <row r="614" spans="1:29" x14ac:dyDescent="0.25">
      <c r="A614" s="2">
        <v>613</v>
      </c>
      <c r="B614" s="3" t="str">
        <f>TEXT(C614,"yymmdd") &amp; "-" &amp; UPPER(LEFT(P614,2)) &amp; "-" &amp; UPPER(LEFT(S614,3))</f>
        <v>080229-IN-LEG</v>
      </c>
      <c r="C614" s="3">
        <v>39507</v>
      </c>
      <c r="D614" s="3">
        <f t="shared" si="127"/>
        <v>39521</v>
      </c>
      <c r="E614" s="3">
        <f t="shared" si="128"/>
        <v>39567</v>
      </c>
      <c r="F614" s="3">
        <f t="shared" si="129"/>
        <v>39507</v>
      </c>
      <c r="G614" s="61">
        <f t="shared" si="130"/>
        <v>2008</v>
      </c>
      <c r="H614" s="61">
        <f t="shared" si="131"/>
        <v>2</v>
      </c>
      <c r="I614" s="61" t="str">
        <f>VLOOKUP(H614,'Lookup Values'!$C$2:$D$13,2,FALSE)</f>
        <v>FEB</v>
      </c>
      <c r="J614" s="61">
        <f t="shared" si="132"/>
        <v>29</v>
      </c>
      <c r="K614" s="61">
        <f t="shared" si="133"/>
        <v>6</v>
      </c>
      <c r="L614" s="61" t="str">
        <f>VLOOKUP(K614,'Lookup Values'!$F$2:$G$8,2,FALSE)</f>
        <v>Friday</v>
      </c>
      <c r="M614" s="3">
        <v>39511</v>
      </c>
      <c r="N614" s="63">
        <f t="shared" si="126"/>
        <v>4</v>
      </c>
      <c r="O614" s="8">
        <v>0.10086990374795279</v>
      </c>
      <c r="P614" t="s">
        <v>61</v>
      </c>
      <c r="Q614" t="s">
        <v>63</v>
      </c>
      <c r="R614" t="str">
        <f t="shared" si="134"/>
        <v>Income: Freelance Project</v>
      </c>
      <c r="S614" t="s">
        <v>66</v>
      </c>
      <c r="T614" t="s">
        <v>16</v>
      </c>
      <c r="U614" s="1">
        <v>12</v>
      </c>
      <c r="V614" s="1" t="str">
        <f t="shared" si="135"/>
        <v>Income: $12.00</v>
      </c>
      <c r="W614" s="1">
        <f>IF(U614="","",ROUND(U614*'Lookup Values'!$A$2,2))</f>
        <v>1.07</v>
      </c>
      <c r="X614" s="9" t="str">
        <f t="shared" si="136"/>
        <v>Income</v>
      </c>
      <c r="Y614" s="2" t="s">
        <v>597</v>
      </c>
      <c r="Z614" s="3">
        <f t="shared" si="137"/>
        <v>39507</v>
      </c>
      <c r="AA614" s="67" t="str">
        <f t="shared" si="138"/>
        <v>NO</v>
      </c>
      <c r="AB614" s="2" t="str">
        <f t="shared" si="139"/>
        <v>NO</v>
      </c>
      <c r="AC614" t="str">
        <f>IF(AND(AND(G614&gt;=2007,G614&lt;=2009),OR(S614&lt;&gt;"MTA",S614&lt;&gt;"Fandango"),OR(P614="Food",P614="Shopping",P614="Entertainment")),"Awesome Transaction",IF(AND(G614&lt;=2010,Q614&lt;&gt;"Alcohol"),"Late Transaction",IF(G614=2006,"Early Transaction","CRAP Transaction")))</f>
        <v>Late Transaction</v>
      </c>
    </row>
    <row r="615" spans="1:29" x14ac:dyDescent="0.25">
      <c r="A615" s="2">
        <v>614</v>
      </c>
      <c r="B615" s="3" t="str">
        <f>TEXT(C615,"yymmdd") &amp; "-" &amp; UPPER(LEFT(P615,2)) &amp; "-" &amp; UPPER(LEFT(S615,3))</f>
        <v>081007-SH-AMA</v>
      </c>
      <c r="C615" s="3">
        <v>39728</v>
      </c>
      <c r="D615" s="3">
        <f t="shared" si="127"/>
        <v>39742</v>
      </c>
      <c r="E615" s="3">
        <f t="shared" si="128"/>
        <v>39789</v>
      </c>
      <c r="F615" s="3">
        <f t="shared" si="129"/>
        <v>39752</v>
      </c>
      <c r="G615" s="61">
        <f t="shared" si="130"/>
        <v>2008</v>
      </c>
      <c r="H615" s="61">
        <f t="shared" si="131"/>
        <v>10</v>
      </c>
      <c r="I615" s="61" t="str">
        <f>VLOOKUP(H615,'Lookup Values'!$C$2:$D$13,2,FALSE)</f>
        <v>OCT</v>
      </c>
      <c r="J615" s="61">
        <f t="shared" si="132"/>
        <v>7</v>
      </c>
      <c r="K615" s="61">
        <f t="shared" si="133"/>
        <v>3</v>
      </c>
      <c r="L615" s="61" t="str">
        <f>VLOOKUP(K615,'Lookup Values'!$F$2:$G$8,2,FALSE)</f>
        <v>Tuesday</v>
      </c>
      <c r="M615" s="3">
        <v>39729</v>
      </c>
      <c r="N615" s="63">
        <f t="shared" si="126"/>
        <v>1</v>
      </c>
      <c r="O615" s="8">
        <v>2.5562056856147541E-2</v>
      </c>
      <c r="P615" t="s">
        <v>21</v>
      </c>
      <c r="Q615" t="s">
        <v>22</v>
      </c>
      <c r="R615" t="str">
        <f t="shared" si="134"/>
        <v>Shopping: Electronics</v>
      </c>
      <c r="S615" t="s">
        <v>20</v>
      </c>
      <c r="T615" t="s">
        <v>29</v>
      </c>
      <c r="U615" s="1">
        <v>277</v>
      </c>
      <c r="V615" s="1" t="str">
        <f t="shared" si="135"/>
        <v>Shopping: $277.00</v>
      </c>
      <c r="W615" s="1">
        <f>IF(U615="","",ROUND(U615*'Lookup Values'!$A$2,2))</f>
        <v>24.58</v>
      </c>
      <c r="X615" s="9" t="str">
        <f t="shared" si="136"/>
        <v>Expense</v>
      </c>
      <c r="Y615" s="2" t="s">
        <v>598</v>
      </c>
      <c r="Z615" s="3">
        <f t="shared" si="137"/>
        <v>39728</v>
      </c>
      <c r="AA615" s="67" t="str">
        <f t="shared" si="138"/>
        <v>YES</v>
      </c>
      <c r="AB615" s="2" t="str">
        <f t="shared" si="139"/>
        <v>NO</v>
      </c>
      <c r="AC615" t="str">
        <f>IF(AND(AND(G615&gt;=2007,G615&lt;=2009),OR(S615&lt;&gt;"MTA",S615&lt;&gt;"Fandango"),OR(P615="Food",P615="Shopping",P615="Entertainment")),"Awesome Transaction",IF(AND(G615&lt;=2010,Q615&lt;&gt;"Alcohol"),"Late Transaction",IF(G615=2006,"Early Transaction","CRAP Transaction")))</f>
        <v>Awesome Transaction</v>
      </c>
    </row>
    <row r="616" spans="1:29" x14ac:dyDescent="0.25">
      <c r="A616" s="2">
        <v>615</v>
      </c>
      <c r="B616" s="3" t="str">
        <f>TEXT(C616,"yymmdd") &amp; "-" &amp; UPPER(LEFT(P616,2)) &amp; "-" &amp; UPPER(LEFT(S616,3))</f>
        <v>100523-TR-MTA</v>
      </c>
      <c r="C616" s="3">
        <v>40321</v>
      </c>
      <c r="D616" s="3">
        <f t="shared" si="127"/>
        <v>40333</v>
      </c>
      <c r="E616" s="3">
        <f t="shared" si="128"/>
        <v>40382</v>
      </c>
      <c r="F616" s="3">
        <f t="shared" si="129"/>
        <v>40329</v>
      </c>
      <c r="G616" s="61">
        <f t="shared" si="130"/>
        <v>2010</v>
      </c>
      <c r="H616" s="61">
        <f t="shared" si="131"/>
        <v>5</v>
      </c>
      <c r="I616" s="61" t="str">
        <f>VLOOKUP(H616,'Lookup Values'!$C$2:$D$13,2,FALSE)</f>
        <v>MAY</v>
      </c>
      <c r="J616" s="61">
        <f t="shared" si="132"/>
        <v>23</v>
      </c>
      <c r="K616" s="61">
        <f t="shared" si="133"/>
        <v>1</v>
      </c>
      <c r="L616" s="61" t="str">
        <f>VLOOKUP(K616,'Lookup Values'!$F$2:$G$8,2,FALSE)</f>
        <v>Sunday</v>
      </c>
      <c r="M616" s="3">
        <v>40331</v>
      </c>
      <c r="N616" s="63">
        <f t="shared" si="126"/>
        <v>10</v>
      </c>
      <c r="O616" s="8">
        <v>0.50730773431118148</v>
      </c>
      <c r="P616" t="s">
        <v>33</v>
      </c>
      <c r="Q616" t="s">
        <v>34</v>
      </c>
      <c r="R616" t="str">
        <f t="shared" si="134"/>
        <v>Transportation: Subway</v>
      </c>
      <c r="S616" t="s">
        <v>32</v>
      </c>
      <c r="T616" t="s">
        <v>29</v>
      </c>
      <c r="U616" s="1">
        <v>429</v>
      </c>
      <c r="V616" s="1" t="str">
        <f t="shared" si="135"/>
        <v>Transportation: $429.00</v>
      </c>
      <c r="W616" s="1">
        <f>IF(U616="","",ROUND(U616*'Lookup Values'!$A$2,2))</f>
        <v>38.07</v>
      </c>
      <c r="X616" s="9" t="str">
        <f t="shared" si="136"/>
        <v>Expense</v>
      </c>
      <c r="Y616" s="2" t="s">
        <v>599</v>
      </c>
      <c r="Z616" s="3">
        <f t="shared" si="137"/>
        <v>40321</v>
      </c>
      <c r="AA616" s="67" t="str">
        <f t="shared" si="138"/>
        <v>YES</v>
      </c>
      <c r="AB616" s="2" t="str">
        <f t="shared" si="139"/>
        <v>YES</v>
      </c>
      <c r="AC616" t="str">
        <f>IF(AND(AND(G616&gt;=2007,G616&lt;=2009),OR(S616&lt;&gt;"MTA",S616&lt;&gt;"Fandango"),OR(P616="Food",P616="Shopping",P616="Entertainment")),"Awesome Transaction",IF(AND(G616&lt;=2010,Q616&lt;&gt;"Alcohol"),"Late Transaction",IF(G616=2006,"Early Transaction","CRAP Transaction")))</f>
        <v>Late Transaction</v>
      </c>
    </row>
    <row r="617" spans="1:29" x14ac:dyDescent="0.25">
      <c r="A617" s="2">
        <v>616</v>
      </c>
      <c r="B617" s="3" t="str">
        <f>TEXT(C617,"yymmdd") &amp; "-" &amp; UPPER(LEFT(P617,2)) &amp; "-" &amp; UPPER(LEFT(S617,3))</f>
        <v>111009-SH-EXP</v>
      </c>
      <c r="C617" s="3">
        <v>40825</v>
      </c>
      <c r="D617" s="3">
        <f t="shared" si="127"/>
        <v>40837</v>
      </c>
      <c r="E617" s="3">
        <f t="shared" si="128"/>
        <v>40886</v>
      </c>
      <c r="F617" s="3">
        <f t="shared" si="129"/>
        <v>40847</v>
      </c>
      <c r="G617" s="61">
        <f t="shared" si="130"/>
        <v>2011</v>
      </c>
      <c r="H617" s="61">
        <f t="shared" si="131"/>
        <v>10</v>
      </c>
      <c r="I617" s="61" t="str">
        <f>VLOOKUP(H617,'Lookup Values'!$C$2:$D$13,2,FALSE)</f>
        <v>OCT</v>
      </c>
      <c r="J617" s="61">
        <f t="shared" si="132"/>
        <v>9</v>
      </c>
      <c r="K617" s="61">
        <f t="shared" si="133"/>
        <v>1</v>
      </c>
      <c r="L617" s="61" t="str">
        <f>VLOOKUP(K617,'Lookup Values'!$F$2:$G$8,2,FALSE)</f>
        <v>Sunday</v>
      </c>
      <c r="M617" s="3">
        <v>40827</v>
      </c>
      <c r="N617" s="63">
        <f t="shared" si="126"/>
        <v>2</v>
      </c>
      <c r="O617" s="8">
        <v>0.41461644294839606</v>
      </c>
      <c r="P617" t="s">
        <v>21</v>
      </c>
      <c r="Q617" t="s">
        <v>41</v>
      </c>
      <c r="R617" t="str">
        <f t="shared" si="134"/>
        <v>Shopping: Clothing</v>
      </c>
      <c r="S617" t="s">
        <v>40</v>
      </c>
      <c r="T617" t="s">
        <v>29</v>
      </c>
      <c r="U617" s="1">
        <v>389</v>
      </c>
      <c r="V617" s="1" t="str">
        <f t="shared" si="135"/>
        <v>Shopping: $389.00</v>
      </c>
      <c r="W617" s="1">
        <f>IF(U617="","",ROUND(U617*'Lookup Values'!$A$2,2))</f>
        <v>34.520000000000003</v>
      </c>
      <c r="X617" s="9" t="str">
        <f t="shared" si="136"/>
        <v>Expense</v>
      </c>
      <c r="Y617" s="2" t="s">
        <v>600</v>
      </c>
      <c r="Z617" s="3">
        <f t="shared" si="137"/>
        <v>40825</v>
      </c>
      <c r="AA617" s="67" t="str">
        <f t="shared" si="138"/>
        <v>NO</v>
      </c>
      <c r="AB617" s="2" t="str">
        <f t="shared" si="139"/>
        <v>NO</v>
      </c>
      <c r="AC617" t="str">
        <f>IF(AND(AND(G617&gt;=2007,G617&lt;=2009),OR(S617&lt;&gt;"MTA",S617&lt;&gt;"Fandango"),OR(P617="Food",P617="Shopping",P617="Entertainment")),"Awesome Transaction",IF(AND(G617&lt;=2010,Q617&lt;&gt;"Alcohol"),"Late Transaction",IF(G617=2006,"Early Transaction","CRAP Transaction")))</f>
        <v>CRAP Transaction</v>
      </c>
    </row>
    <row r="618" spans="1:29" x14ac:dyDescent="0.25">
      <c r="A618" s="2">
        <v>617</v>
      </c>
      <c r="B618" s="3" t="str">
        <f>TEXT(C618,"yymmdd") &amp; "-" &amp; UPPER(LEFT(P618,2)) &amp; "-" &amp; UPPER(LEFT(S618,3))</f>
        <v>120831-IN-EZE</v>
      </c>
      <c r="C618" s="3">
        <v>41152</v>
      </c>
      <c r="D618" s="3">
        <f t="shared" si="127"/>
        <v>41166</v>
      </c>
      <c r="E618" s="3">
        <f t="shared" si="128"/>
        <v>41213</v>
      </c>
      <c r="F618" s="3">
        <f t="shared" si="129"/>
        <v>41152</v>
      </c>
      <c r="G618" s="61">
        <f t="shared" si="130"/>
        <v>2012</v>
      </c>
      <c r="H618" s="61">
        <f t="shared" si="131"/>
        <v>8</v>
      </c>
      <c r="I618" s="61" t="str">
        <f>VLOOKUP(H618,'Lookup Values'!$C$2:$D$13,2,FALSE)</f>
        <v>AUG</v>
      </c>
      <c r="J618" s="61">
        <f t="shared" si="132"/>
        <v>31</v>
      </c>
      <c r="K618" s="61">
        <f t="shared" si="133"/>
        <v>6</v>
      </c>
      <c r="L618" s="61" t="str">
        <f>VLOOKUP(K618,'Lookup Values'!$F$2:$G$8,2,FALSE)</f>
        <v>Friday</v>
      </c>
      <c r="M618" s="3">
        <v>41156</v>
      </c>
      <c r="N618" s="63">
        <f t="shared" si="126"/>
        <v>4</v>
      </c>
      <c r="O618" s="8">
        <v>1.1882525138072197E-2</v>
      </c>
      <c r="P618" t="s">
        <v>61</v>
      </c>
      <c r="Q618" t="s">
        <v>62</v>
      </c>
      <c r="R618" t="str">
        <f t="shared" si="134"/>
        <v>Income: Salary</v>
      </c>
      <c r="S618" t="s">
        <v>65</v>
      </c>
      <c r="T618" t="s">
        <v>16</v>
      </c>
      <c r="U618" s="1">
        <v>225</v>
      </c>
      <c r="V618" s="1" t="str">
        <f t="shared" si="135"/>
        <v>Income: $225.00</v>
      </c>
      <c r="W618" s="1">
        <f>IF(U618="","",ROUND(U618*'Lookup Values'!$A$2,2))</f>
        <v>19.97</v>
      </c>
      <c r="X618" s="9" t="str">
        <f t="shared" si="136"/>
        <v>Income</v>
      </c>
      <c r="Y618" s="2" t="s">
        <v>601</v>
      </c>
      <c r="Z618" s="3">
        <f t="shared" si="137"/>
        <v>41152</v>
      </c>
      <c r="AA618" s="67" t="str">
        <f t="shared" si="138"/>
        <v>NO</v>
      </c>
      <c r="AB618" s="2" t="str">
        <f t="shared" si="139"/>
        <v>NO</v>
      </c>
      <c r="AC618" t="str">
        <f>IF(AND(AND(G618&gt;=2007,G618&lt;=2009),OR(S618&lt;&gt;"MTA",S618&lt;&gt;"Fandango"),OR(P618="Food",P618="Shopping",P618="Entertainment")),"Awesome Transaction",IF(AND(G618&lt;=2010,Q618&lt;&gt;"Alcohol"),"Late Transaction",IF(G618=2006,"Early Transaction","CRAP Transaction")))</f>
        <v>CRAP Transaction</v>
      </c>
    </row>
    <row r="619" spans="1:29" x14ac:dyDescent="0.25">
      <c r="A619" s="2">
        <v>618</v>
      </c>
      <c r="B619" s="3" t="str">
        <f>TEXT(C619,"yymmdd") &amp; "-" &amp; UPPER(LEFT(P619,2)) &amp; "-" &amp; UPPER(LEFT(S619,3))</f>
        <v>090713-HE-FRE</v>
      </c>
      <c r="C619" s="3">
        <v>40007</v>
      </c>
      <c r="D619" s="3">
        <f t="shared" si="127"/>
        <v>40021</v>
      </c>
      <c r="E619" s="3">
        <f t="shared" si="128"/>
        <v>40069</v>
      </c>
      <c r="F619" s="3">
        <f t="shared" si="129"/>
        <v>40025</v>
      </c>
      <c r="G619" s="61">
        <f t="shared" si="130"/>
        <v>2009</v>
      </c>
      <c r="H619" s="61">
        <f t="shared" si="131"/>
        <v>7</v>
      </c>
      <c r="I619" s="61" t="str">
        <f>VLOOKUP(H619,'Lookup Values'!$C$2:$D$13,2,FALSE)</f>
        <v>JUL</v>
      </c>
      <c r="J619" s="61">
        <f t="shared" si="132"/>
        <v>13</v>
      </c>
      <c r="K619" s="61">
        <f t="shared" si="133"/>
        <v>2</v>
      </c>
      <c r="L619" s="61" t="str">
        <f>VLOOKUP(K619,'Lookup Values'!$F$2:$G$8,2,FALSE)</f>
        <v>Monday</v>
      </c>
      <c r="M619" s="3">
        <v>40011</v>
      </c>
      <c r="N619" s="63">
        <f t="shared" si="126"/>
        <v>4</v>
      </c>
      <c r="O619" s="8">
        <v>0.34861708623129806</v>
      </c>
      <c r="P619" t="s">
        <v>45</v>
      </c>
      <c r="Q619" t="s">
        <v>46</v>
      </c>
      <c r="R619" t="str">
        <f t="shared" si="134"/>
        <v>Health: Insurance Premium</v>
      </c>
      <c r="S619" t="s">
        <v>44</v>
      </c>
      <c r="T619" t="s">
        <v>16</v>
      </c>
      <c r="U619" s="1">
        <v>300</v>
      </c>
      <c r="V619" s="1" t="str">
        <f t="shared" si="135"/>
        <v>Health: $300.00</v>
      </c>
      <c r="W619" s="1">
        <f>IF(U619="","",ROUND(U619*'Lookup Values'!$A$2,2))</f>
        <v>26.63</v>
      </c>
      <c r="X619" s="9" t="str">
        <f t="shared" si="136"/>
        <v>Expense</v>
      </c>
      <c r="Y619" s="2" t="s">
        <v>467</v>
      </c>
      <c r="Z619" s="3">
        <f t="shared" si="137"/>
        <v>40007</v>
      </c>
      <c r="AA619" s="67" t="str">
        <f t="shared" si="138"/>
        <v>NO</v>
      </c>
      <c r="AB619" s="2" t="str">
        <f t="shared" si="139"/>
        <v>NO</v>
      </c>
      <c r="AC619" t="str">
        <f>IF(AND(AND(G619&gt;=2007,G619&lt;=2009),OR(S619&lt;&gt;"MTA",S619&lt;&gt;"Fandango"),OR(P619="Food",P619="Shopping",P619="Entertainment")),"Awesome Transaction",IF(AND(G619&lt;=2010,Q619&lt;&gt;"Alcohol"),"Late Transaction",IF(G619=2006,"Early Transaction","CRAP Transaction")))</f>
        <v>Late Transaction</v>
      </c>
    </row>
    <row r="620" spans="1:29" x14ac:dyDescent="0.25">
      <c r="A620" s="2">
        <v>619</v>
      </c>
      <c r="B620" s="3" t="str">
        <f>TEXT(C620,"yymmdd") &amp; "-" &amp; UPPER(LEFT(P620,2)) &amp; "-" &amp; UPPER(LEFT(S620,3))</f>
        <v>070518-ED-SKI</v>
      </c>
      <c r="C620" s="3">
        <v>39220</v>
      </c>
      <c r="D620" s="3">
        <f t="shared" si="127"/>
        <v>39234</v>
      </c>
      <c r="E620" s="3">
        <f t="shared" si="128"/>
        <v>39281</v>
      </c>
      <c r="F620" s="3">
        <f t="shared" si="129"/>
        <v>39233</v>
      </c>
      <c r="G620" s="61">
        <f t="shared" si="130"/>
        <v>2007</v>
      </c>
      <c r="H620" s="61">
        <f t="shared" si="131"/>
        <v>5</v>
      </c>
      <c r="I620" s="61" t="str">
        <f>VLOOKUP(H620,'Lookup Values'!$C$2:$D$13,2,FALSE)</f>
        <v>MAY</v>
      </c>
      <c r="J620" s="61">
        <f t="shared" si="132"/>
        <v>18</v>
      </c>
      <c r="K620" s="61">
        <f t="shared" si="133"/>
        <v>6</v>
      </c>
      <c r="L620" s="61" t="str">
        <f>VLOOKUP(K620,'Lookup Values'!$F$2:$G$8,2,FALSE)</f>
        <v>Friday</v>
      </c>
      <c r="M620" s="3">
        <v>39224</v>
      </c>
      <c r="N620" s="63">
        <f t="shared" si="126"/>
        <v>4</v>
      </c>
      <c r="O620" s="8">
        <v>0.8052758167681987</v>
      </c>
      <c r="P620" t="s">
        <v>24</v>
      </c>
      <c r="Q620" t="s">
        <v>36</v>
      </c>
      <c r="R620" t="str">
        <f t="shared" si="134"/>
        <v>Education: Professional Development</v>
      </c>
      <c r="S620" t="s">
        <v>35</v>
      </c>
      <c r="T620" t="s">
        <v>26</v>
      </c>
      <c r="U620" s="1">
        <v>350</v>
      </c>
      <c r="V620" s="1" t="str">
        <f t="shared" si="135"/>
        <v>Education: $350.00</v>
      </c>
      <c r="W620" s="1">
        <f>IF(U620="","",ROUND(U620*'Lookup Values'!$A$2,2))</f>
        <v>31.06</v>
      </c>
      <c r="X620" s="9" t="str">
        <f t="shared" si="136"/>
        <v>Expense</v>
      </c>
      <c r="Y620" s="2" t="s">
        <v>602</v>
      </c>
      <c r="Z620" s="3">
        <f t="shared" si="137"/>
        <v>39220</v>
      </c>
      <c r="AA620" s="67" t="str">
        <f t="shared" si="138"/>
        <v>YES</v>
      </c>
      <c r="AB620" s="2" t="str">
        <f t="shared" si="139"/>
        <v>NO</v>
      </c>
      <c r="AC620" t="str">
        <f>IF(AND(AND(G620&gt;=2007,G620&lt;=2009),OR(S620&lt;&gt;"MTA",S620&lt;&gt;"Fandango"),OR(P620="Food",P620="Shopping",P620="Entertainment")),"Awesome Transaction",IF(AND(G620&lt;=2010,Q620&lt;&gt;"Alcohol"),"Late Transaction",IF(G620=2006,"Early Transaction","CRAP Transaction")))</f>
        <v>Late Transaction</v>
      </c>
    </row>
    <row r="621" spans="1:29" x14ac:dyDescent="0.25">
      <c r="A621" s="2">
        <v>620</v>
      </c>
      <c r="B621" s="3" t="str">
        <f>TEXT(C621,"yymmdd") &amp; "-" &amp; UPPER(LEFT(P621,2)) &amp; "-" &amp; UPPER(LEFT(S621,3))</f>
        <v>100428-IN-EZE</v>
      </c>
      <c r="C621" s="3">
        <v>40296</v>
      </c>
      <c r="D621" s="3">
        <f t="shared" si="127"/>
        <v>40310</v>
      </c>
      <c r="E621" s="3">
        <f t="shared" si="128"/>
        <v>40357</v>
      </c>
      <c r="F621" s="3">
        <f t="shared" si="129"/>
        <v>40298</v>
      </c>
      <c r="G621" s="61">
        <f t="shared" si="130"/>
        <v>2010</v>
      </c>
      <c r="H621" s="61">
        <f t="shared" si="131"/>
        <v>4</v>
      </c>
      <c r="I621" s="61" t="str">
        <f>VLOOKUP(H621,'Lookup Values'!$C$2:$D$13,2,FALSE)</f>
        <v>APR</v>
      </c>
      <c r="J621" s="61">
        <f t="shared" si="132"/>
        <v>28</v>
      </c>
      <c r="K621" s="61">
        <f t="shared" si="133"/>
        <v>4</v>
      </c>
      <c r="L621" s="61" t="str">
        <f>VLOOKUP(K621,'Lookup Values'!$F$2:$G$8,2,FALSE)</f>
        <v>Wednesday</v>
      </c>
      <c r="M621" s="3">
        <v>40306</v>
      </c>
      <c r="N621" s="63">
        <f t="shared" si="126"/>
        <v>10</v>
      </c>
      <c r="O621" s="8">
        <v>0.87189391054894583</v>
      </c>
      <c r="P621" t="s">
        <v>61</v>
      </c>
      <c r="Q621" t="s">
        <v>62</v>
      </c>
      <c r="R621" t="str">
        <f t="shared" si="134"/>
        <v>Income: Salary</v>
      </c>
      <c r="S621" t="s">
        <v>65</v>
      </c>
      <c r="T621" t="s">
        <v>16</v>
      </c>
      <c r="U621" s="1">
        <v>237</v>
      </c>
      <c r="V621" s="1" t="str">
        <f t="shared" si="135"/>
        <v>Income: $237.00</v>
      </c>
      <c r="W621" s="1">
        <f>IF(U621="","",ROUND(U621*'Lookup Values'!$A$2,2))</f>
        <v>21.03</v>
      </c>
      <c r="X621" s="9" t="str">
        <f t="shared" si="136"/>
        <v>Income</v>
      </c>
      <c r="Y621" s="2" t="s">
        <v>603</v>
      </c>
      <c r="Z621" s="3">
        <f t="shared" si="137"/>
        <v>40296</v>
      </c>
      <c r="AA621" s="67" t="str">
        <f t="shared" si="138"/>
        <v>NO</v>
      </c>
      <c r="AB621" s="2" t="str">
        <f t="shared" si="139"/>
        <v>NO</v>
      </c>
      <c r="AC621" t="str">
        <f>IF(AND(AND(G621&gt;=2007,G621&lt;=2009),OR(S621&lt;&gt;"MTA",S621&lt;&gt;"Fandango"),OR(P621="Food",P621="Shopping",P621="Entertainment")),"Awesome Transaction",IF(AND(G621&lt;=2010,Q621&lt;&gt;"Alcohol"),"Late Transaction",IF(G621=2006,"Early Transaction","CRAP Transaction")))</f>
        <v>Late Transaction</v>
      </c>
    </row>
    <row r="622" spans="1:29" x14ac:dyDescent="0.25">
      <c r="A622" s="2">
        <v>621</v>
      </c>
      <c r="B622" s="3" t="str">
        <f>TEXT(C622,"yymmdd") &amp; "-" &amp; UPPER(LEFT(P622,2)) &amp; "-" &amp; UPPER(LEFT(S622,3))</f>
        <v>100129-TR-MTA</v>
      </c>
      <c r="C622" s="3">
        <v>40207</v>
      </c>
      <c r="D622" s="3">
        <f t="shared" si="127"/>
        <v>40221</v>
      </c>
      <c r="E622" s="3">
        <f t="shared" si="128"/>
        <v>40266</v>
      </c>
      <c r="F622" s="3">
        <f t="shared" si="129"/>
        <v>40209</v>
      </c>
      <c r="G622" s="61">
        <f t="shared" si="130"/>
        <v>2010</v>
      </c>
      <c r="H622" s="61">
        <f t="shared" si="131"/>
        <v>1</v>
      </c>
      <c r="I622" s="61" t="str">
        <f>VLOOKUP(H622,'Lookup Values'!$C$2:$D$13,2,FALSE)</f>
        <v>JAN</v>
      </c>
      <c r="J622" s="61">
        <f t="shared" si="132"/>
        <v>29</v>
      </c>
      <c r="K622" s="61">
        <f t="shared" si="133"/>
        <v>6</v>
      </c>
      <c r="L622" s="61" t="str">
        <f>VLOOKUP(K622,'Lookup Values'!$F$2:$G$8,2,FALSE)</f>
        <v>Friday</v>
      </c>
      <c r="M622" s="3">
        <v>40211</v>
      </c>
      <c r="N622" s="63">
        <f t="shared" si="126"/>
        <v>4</v>
      </c>
      <c r="O622" s="8">
        <v>0.66821057189087529</v>
      </c>
      <c r="P622" t="s">
        <v>33</v>
      </c>
      <c r="Q622" t="s">
        <v>34</v>
      </c>
      <c r="R622" t="str">
        <f t="shared" si="134"/>
        <v>Transportation: Subway</v>
      </c>
      <c r="S622" t="s">
        <v>32</v>
      </c>
      <c r="T622" t="s">
        <v>29</v>
      </c>
      <c r="U622" s="1">
        <v>36</v>
      </c>
      <c r="V622" s="1" t="str">
        <f t="shared" si="135"/>
        <v>Transportation: $36.00</v>
      </c>
      <c r="W622" s="1">
        <f>IF(U622="","",ROUND(U622*'Lookup Values'!$A$2,2))</f>
        <v>3.2</v>
      </c>
      <c r="X622" s="9" t="str">
        <f t="shared" si="136"/>
        <v>Expense</v>
      </c>
      <c r="Y622" s="2" t="s">
        <v>604</v>
      </c>
      <c r="Z622" s="3">
        <f t="shared" si="137"/>
        <v>40207</v>
      </c>
      <c r="AA622" s="67" t="str">
        <f t="shared" si="138"/>
        <v>YES</v>
      </c>
      <c r="AB622" s="2" t="str">
        <f t="shared" si="139"/>
        <v>NO</v>
      </c>
      <c r="AC622" t="str">
        <f>IF(AND(AND(G622&gt;=2007,G622&lt;=2009),OR(S622&lt;&gt;"MTA",S622&lt;&gt;"Fandango"),OR(P622="Food",P622="Shopping",P622="Entertainment")),"Awesome Transaction",IF(AND(G622&lt;=2010,Q622&lt;&gt;"Alcohol"),"Late Transaction",IF(G622=2006,"Early Transaction","CRAP Transaction")))</f>
        <v>Late Transaction</v>
      </c>
    </row>
    <row r="623" spans="1:29" x14ac:dyDescent="0.25">
      <c r="A623" s="2">
        <v>622</v>
      </c>
      <c r="B623" s="3" t="str">
        <f>TEXT(C623,"yymmdd") &amp; "-" &amp; UPPER(LEFT(P623,2)) &amp; "-" &amp; UPPER(LEFT(S623,3))</f>
        <v>070824-FO-CIT</v>
      </c>
      <c r="C623" s="3">
        <v>39318</v>
      </c>
      <c r="D623" s="3">
        <f t="shared" si="127"/>
        <v>39332</v>
      </c>
      <c r="E623" s="3">
        <f t="shared" si="128"/>
        <v>39379</v>
      </c>
      <c r="F623" s="3">
        <f t="shared" si="129"/>
        <v>39325</v>
      </c>
      <c r="G623" s="61">
        <f t="shared" si="130"/>
        <v>2007</v>
      </c>
      <c r="H623" s="61">
        <f t="shared" si="131"/>
        <v>8</v>
      </c>
      <c r="I623" s="61" t="str">
        <f>VLOOKUP(H623,'Lookup Values'!$C$2:$D$13,2,FALSE)</f>
        <v>AUG</v>
      </c>
      <c r="J623" s="61">
        <f t="shared" si="132"/>
        <v>24</v>
      </c>
      <c r="K623" s="61">
        <f t="shared" si="133"/>
        <v>6</v>
      </c>
      <c r="L623" s="61" t="str">
        <f>VLOOKUP(K623,'Lookup Values'!$F$2:$G$8,2,FALSE)</f>
        <v>Friday</v>
      </c>
      <c r="M623" s="3">
        <v>39322</v>
      </c>
      <c r="N623" s="63">
        <f t="shared" si="126"/>
        <v>4</v>
      </c>
      <c r="O623" s="8">
        <v>0.84251931597178376</v>
      </c>
      <c r="P623" t="s">
        <v>18</v>
      </c>
      <c r="Q623" t="s">
        <v>43</v>
      </c>
      <c r="R623" t="str">
        <f t="shared" si="134"/>
        <v>Food: Coffee</v>
      </c>
      <c r="S623" t="s">
        <v>42</v>
      </c>
      <c r="T623" t="s">
        <v>16</v>
      </c>
      <c r="U623" s="1">
        <v>263</v>
      </c>
      <c r="V623" s="1" t="str">
        <f t="shared" si="135"/>
        <v>Food: $263.00</v>
      </c>
      <c r="W623" s="1">
        <f>IF(U623="","",ROUND(U623*'Lookup Values'!$A$2,2))</f>
        <v>23.34</v>
      </c>
      <c r="X623" s="9" t="str">
        <f t="shared" si="136"/>
        <v>Expense</v>
      </c>
      <c r="Y623" s="2" t="s">
        <v>605</v>
      </c>
      <c r="Z623" s="3">
        <f t="shared" si="137"/>
        <v>39318</v>
      </c>
      <c r="AA623" s="67" t="str">
        <f t="shared" si="138"/>
        <v>NO</v>
      </c>
      <c r="AB623" s="2" t="str">
        <f t="shared" si="139"/>
        <v>NO</v>
      </c>
      <c r="AC623" t="str">
        <f>IF(AND(AND(G623&gt;=2007,G623&lt;=2009),OR(S623&lt;&gt;"MTA",S623&lt;&gt;"Fandango"),OR(P623="Food",P623="Shopping",P623="Entertainment")),"Awesome Transaction",IF(AND(G623&lt;=2010,Q623&lt;&gt;"Alcohol"),"Late Transaction",IF(G623=2006,"Early Transaction","CRAP Transaction")))</f>
        <v>Awesome Transaction</v>
      </c>
    </row>
    <row r="624" spans="1:29" x14ac:dyDescent="0.25">
      <c r="A624" s="2">
        <v>623</v>
      </c>
      <c r="B624" s="3" t="str">
        <f>TEXT(C624,"yymmdd") &amp; "-" &amp; UPPER(LEFT(P624,2)) &amp; "-" &amp; UPPER(LEFT(S624,3))</f>
        <v>090825-FO-CIT</v>
      </c>
      <c r="C624" s="3">
        <v>40050</v>
      </c>
      <c r="D624" s="3">
        <f t="shared" si="127"/>
        <v>40064</v>
      </c>
      <c r="E624" s="3">
        <f t="shared" si="128"/>
        <v>40111</v>
      </c>
      <c r="F624" s="3">
        <f t="shared" si="129"/>
        <v>40056</v>
      </c>
      <c r="G624" s="61">
        <f t="shared" si="130"/>
        <v>2009</v>
      </c>
      <c r="H624" s="61">
        <f t="shared" si="131"/>
        <v>8</v>
      </c>
      <c r="I624" s="61" t="str">
        <f>VLOOKUP(H624,'Lookup Values'!$C$2:$D$13,2,FALSE)</f>
        <v>AUG</v>
      </c>
      <c r="J624" s="61">
        <f t="shared" si="132"/>
        <v>25</v>
      </c>
      <c r="K624" s="61">
        <f t="shared" si="133"/>
        <v>3</v>
      </c>
      <c r="L624" s="61" t="str">
        <f>VLOOKUP(K624,'Lookup Values'!$F$2:$G$8,2,FALSE)</f>
        <v>Tuesday</v>
      </c>
      <c r="M624" s="3">
        <v>40054</v>
      </c>
      <c r="N624" s="63">
        <f t="shared" si="126"/>
        <v>4</v>
      </c>
      <c r="O624" s="8">
        <v>0.67781235045880739</v>
      </c>
      <c r="P624" t="s">
        <v>18</v>
      </c>
      <c r="Q624" t="s">
        <v>43</v>
      </c>
      <c r="R624" t="str">
        <f t="shared" si="134"/>
        <v>Food: Coffee</v>
      </c>
      <c r="S624" t="s">
        <v>42</v>
      </c>
      <c r="T624" t="s">
        <v>26</v>
      </c>
      <c r="U624" s="1">
        <v>453</v>
      </c>
      <c r="V624" s="1" t="str">
        <f t="shared" si="135"/>
        <v>Food: $453.00</v>
      </c>
      <c r="W624" s="1">
        <f>IF(U624="","",ROUND(U624*'Lookup Values'!$A$2,2))</f>
        <v>40.200000000000003</v>
      </c>
      <c r="X624" s="9" t="str">
        <f t="shared" si="136"/>
        <v>Expense</v>
      </c>
      <c r="Y624" s="2" t="s">
        <v>341</v>
      </c>
      <c r="Z624" s="3">
        <f t="shared" si="137"/>
        <v>40050</v>
      </c>
      <c r="AA624" s="67" t="str">
        <f t="shared" si="138"/>
        <v>NO</v>
      </c>
      <c r="AB624" s="2" t="str">
        <f t="shared" si="139"/>
        <v>NO</v>
      </c>
      <c r="AC624" t="str">
        <f>IF(AND(AND(G624&gt;=2007,G624&lt;=2009),OR(S624&lt;&gt;"MTA",S624&lt;&gt;"Fandango"),OR(P624="Food",P624="Shopping",P624="Entertainment")),"Awesome Transaction",IF(AND(G624&lt;=2010,Q624&lt;&gt;"Alcohol"),"Late Transaction",IF(G624=2006,"Early Transaction","CRAP Transaction")))</f>
        <v>Awesome Transaction</v>
      </c>
    </row>
    <row r="625" spans="1:29" x14ac:dyDescent="0.25">
      <c r="A625" s="2">
        <v>624</v>
      </c>
      <c r="B625" s="3" t="str">
        <f>TEXT(C625,"yymmdd") &amp; "-" &amp; UPPER(LEFT(P625,2)) &amp; "-" &amp; UPPER(LEFT(S625,3))</f>
        <v>111206-IN-AUN</v>
      </c>
      <c r="C625" s="3">
        <v>40883</v>
      </c>
      <c r="D625" s="3">
        <f t="shared" si="127"/>
        <v>40897</v>
      </c>
      <c r="E625" s="3">
        <f t="shared" si="128"/>
        <v>40945</v>
      </c>
      <c r="F625" s="3">
        <f t="shared" si="129"/>
        <v>40908</v>
      </c>
      <c r="G625" s="61">
        <f t="shared" si="130"/>
        <v>2011</v>
      </c>
      <c r="H625" s="61">
        <f t="shared" si="131"/>
        <v>12</v>
      </c>
      <c r="I625" s="61" t="str">
        <f>VLOOKUP(H625,'Lookup Values'!$C$2:$D$13,2,FALSE)</f>
        <v>DEC</v>
      </c>
      <c r="J625" s="61">
        <f t="shared" si="132"/>
        <v>6</v>
      </c>
      <c r="K625" s="61">
        <f t="shared" si="133"/>
        <v>3</v>
      </c>
      <c r="L625" s="61" t="str">
        <f>VLOOKUP(K625,'Lookup Values'!$F$2:$G$8,2,FALSE)</f>
        <v>Tuesday</v>
      </c>
      <c r="M625" s="3">
        <v>40892</v>
      </c>
      <c r="N625" s="63">
        <f t="shared" si="126"/>
        <v>9</v>
      </c>
      <c r="O625" s="8">
        <v>0.33066942882363981</v>
      </c>
      <c r="P625" t="s">
        <v>61</v>
      </c>
      <c r="Q625" t="s">
        <v>64</v>
      </c>
      <c r="R625" t="str">
        <f t="shared" si="134"/>
        <v>Income: Gift Received</v>
      </c>
      <c r="S625" t="s">
        <v>67</v>
      </c>
      <c r="T625" t="s">
        <v>26</v>
      </c>
      <c r="U625" s="1">
        <v>88</v>
      </c>
      <c r="V625" s="1" t="str">
        <f t="shared" si="135"/>
        <v>Income: $88.00</v>
      </c>
      <c r="W625" s="1">
        <f>IF(U625="","",ROUND(U625*'Lookup Values'!$A$2,2))</f>
        <v>7.81</v>
      </c>
      <c r="X625" s="9" t="str">
        <f t="shared" si="136"/>
        <v>Income</v>
      </c>
      <c r="Y625" s="2" t="s">
        <v>606</v>
      </c>
      <c r="Z625" s="3">
        <f t="shared" si="137"/>
        <v>40883</v>
      </c>
      <c r="AA625" s="67" t="str">
        <f t="shared" si="138"/>
        <v>NO</v>
      </c>
      <c r="AB625" s="2" t="str">
        <f t="shared" si="139"/>
        <v>NO</v>
      </c>
      <c r="AC625" t="str">
        <f>IF(AND(AND(G625&gt;=2007,G625&lt;=2009),OR(S625&lt;&gt;"MTA",S625&lt;&gt;"Fandango"),OR(P625="Food",P625="Shopping",P625="Entertainment")),"Awesome Transaction",IF(AND(G625&lt;=2010,Q625&lt;&gt;"Alcohol"),"Late Transaction",IF(G625=2006,"Early Transaction","CRAP Transaction")))</f>
        <v>CRAP Transaction</v>
      </c>
    </row>
    <row r="626" spans="1:29" x14ac:dyDescent="0.25">
      <c r="A626" s="2">
        <v>625</v>
      </c>
      <c r="B626" s="3" t="str">
        <f>TEXT(C626,"yymmdd") &amp; "-" &amp; UPPER(LEFT(P626,2)) &amp; "-" &amp; UPPER(LEFT(S626,3))</f>
        <v>081211-FO-CIT</v>
      </c>
      <c r="C626" s="3">
        <v>39793</v>
      </c>
      <c r="D626" s="3">
        <f t="shared" si="127"/>
        <v>39807</v>
      </c>
      <c r="E626" s="3">
        <f t="shared" si="128"/>
        <v>39855</v>
      </c>
      <c r="F626" s="3">
        <f t="shared" si="129"/>
        <v>39813</v>
      </c>
      <c r="G626" s="61">
        <f t="shared" si="130"/>
        <v>2008</v>
      </c>
      <c r="H626" s="61">
        <f t="shared" si="131"/>
        <v>12</v>
      </c>
      <c r="I626" s="61" t="str">
        <f>VLOOKUP(H626,'Lookup Values'!$C$2:$D$13,2,FALSE)</f>
        <v>DEC</v>
      </c>
      <c r="J626" s="61">
        <f t="shared" si="132"/>
        <v>11</v>
      </c>
      <c r="K626" s="61">
        <f t="shared" si="133"/>
        <v>5</v>
      </c>
      <c r="L626" s="61" t="str">
        <f>VLOOKUP(K626,'Lookup Values'!$F$2:$G$8,2,FALSE)</f>
        <v>Thursday</v>
      </c>
      <c r="M626" s="3">
        <v>39795</v>
      </c>
      <c r="N626" s="63">
        <f t="shared" si="126"/>
        <v>2</v>
      </c>
      <c r="O626" s="8">
        <v>0.55559509024964748</v>
      </c>
      <c r="P626" t="s">
        <v>18</v>
      </c>
      <c r="Q626" t="s">
        <v>43</v>
      </c>
      <c r="R626" t="str">
        <f t="shared" si="134"/>
        <v>Food: Coffee</v>
      </c>
      <c r="S626" t="s">
        <v>42</v>
      </c>
      <c r="T626" t="s">
        <v>26</v>
      </c>
      <c r="U626" s="1">
        <v>378</v>
      </c>
      <c r="V626" s="1" t="str">
        <f t="shared" si="135"/>
        <v>Food: $378.00</v>
      </c>
      <c r="W626" s="1">
        <f>IF(U626="","",ROUND(U626*'Lookup Values'!$A$2,2))</f>
        <v>33.549999999999997</v>
      </c>
      <c r="X626" s="9" t="str">
        <f t="shared" si="136"/>
        <v>Expense</v>
      </c>
      <c r="Y626" s="2" t="s">
        <v>607</v>
      </c>
      <c r="Z626" s="3">
        <f t="shared" si="137"/>
        <v>39793</v>
      </c>
      <c r="AA626" s="67" t="str">
        <f t="shared" si="138"/>
        <v>NO</v>
      </c>
      <c r="AB626" s="2" t="str">
        <f t="shared" si="139"/>
        <v>NO</v>
      </c>
      <c r="AC626" t="str">
        <f>IF(AND(AND(G626&gt;=2007,G626&lt;=2009),OR(S626&lt;&gt;"MTA",S626&lt;&gt;"Fandango"),OR(P626="Food",P626="Shopping",P626="Entertainment")),"Awesome Transaction",IF(AND(G626&lt;=2010,Q626&lt;&gt;"Alcohol"),"Late Transaction",IF(G626=2006,"Early Transaction","CRAP Transaction")))</f>
        <v>Awesome Transaction</v>
      </c>
    </row>
    <row r="627" spans="1:29" x14ac:dyDescent="0.25">
      <c r="A627" s="2">
        <v>626</v>
      </c>
      <c r="B627" s="3" t="str">
        <f>TEXT(C627,"yymmdd") &amp; "-" &amp; UPPER(LEFT(P627,2)) &amp; "-" &amp; UPPER(LEFT(S627,3))</f>
        <v>090620-IN-EZE</v>
      </c>
      <c r="C627" s="3">
        <v>39984</v>
      </c>
      <c r="D627" s="3">
        <f t="shared" si="127"/>
        <v>39997</v>
      </c>
      <c r="E627" s="3">
        <f t="shared" si="128"/>
        <v>40045</v>
      </c>
      <c r="F627" s="3">
        <f t="shared" si="129"/>
        <v>39994</v>
      </c>
      <c r="G627" s="61">
        <f t="shared" si="130"/>
        <v>2009</v>
      </c>
      <c r="H627" s="61">
        <f t="shared" si="131"/>
        <v>6</v>
      </c>
      <c r="I627" s="61" t="str">
        <f>VLOOKUP(H627,'Lookup Values'!$C$2:$D$13,2,FALSE)</f>
        <v>JUN</v>
      </c>
      <c r="J627" s="61">
        <f t="shared" si="132"/>
        <v>20</v>
      </c>
      <c r="K627" s="61">
        <f t="shared" si="133"/>
        <v>7</v>
      </c>
      <c r="L627" s="61" t="str">
        <f>VLOOKUP(K627,'Lookup Values'!$F$2:$G$8,2,FALSE)</f>
        <v>Saturday</v>
      </c>
      <c r="M627" s="3">
        <v>39988</v>
      </c>
      <c r="N627" s="63">
        <f t="shared" si="126"/>
        <v>4</v>
      </c>
      <c r="O627" s="8">
        <v>0.83790220231029056</v>
      </c>
      <c r="P627" t="s">
        <v>61</v>
      </c>
      <c r="Q627" t="s">
        <v>62</v>
      </c>
      <c r="R627" t="str">
        <f t="shared" si="134"/>
        <v>Income: Salary</v>
      </c>
      <c r="S627" t="s">
        <v>65</v>
      </c>
      <c r="T627" t="s">
        <v>26</v>
      </c>
      <c r="U627" s="1">
        <v>426</v>
      </c>
      <c r="V627" s="1" t="str">
        <f t="shared" si="135"/>
        <v>Income: $426.00</v>
      </c>
      <c r="W627" s="1">
        <f>IF(U627="","",ROUND(U627*'Lookup Values'!$A$2,2))</f>
        <v>37.81</v>
      </c>
      <c r="X627" s="9" t="str">
        <f t="shared" si="136"/>
        <v>Income</v>
      </c>
      <c r="Y627" s="2" t="s">
        <v>327</v>
      </c>
      <c r="Z627" s="3">
        <f t="shared" si="137"/>
        <v>39984</v>
      </c>
      <c r="AA627" s="67" t="str">
        <f t="shared" si="138"/>
        <v>NO</v>
      </c>
      <c r="AB627" s="2" t="str">
        <f t="shared" si="139"/>
        <v>NO</v>
      </c>
      <c r="AC627" t="str">
        <f>IF(AND(AND(G627&gt;=2007,G627&lt;=2009),OR(S627&lt;&gt;"MTA",S627&lt;&gt;"Fandango"),OR(P627="Food",P627="Shopping",P627="Entertainment")),"Awesome Transaction",IF(AND(G627&lt;=2010,Q627&lt;&gt;"Alcohol"),"Late Transaction",IF(G627=2006,"Early Transaction","CRAP Transaction")))</f>
        <v>Late Transaction</v>
      </c>
    </row>
    <row r="628" spans="1:29" x14ac:dyDescent="0.25">
      <c r="A628" s="2">
        <v>627</v>
      </c>
      <c r="B628" s="3" t="str">
        <f>TEXT(C628,"yymmdd") &amp; "-" &amp; UPPER(LEFT(P628,2)) &amp; "-" &amp; UPPER(LEFT(S628,3))</f>
        <v>080228-TR-MTA</v>
      </c>
      <c r="C628" s="3">
        <v>39506</v>
      </c>
      <c r="D628" s="3">
        <f t="shared" si="127"/>
        <v>39520</v>
      </c>
      <c r="E628" s="3">
        <f t="shared" si="128"/>
        <v>39566</v>
      </c>
      <c r="F628" s="3">
        <f t="shared" si="129"/>
        <v>39507</v>
      </c>
      <c r="G628" s="61">
        <f t="shared" si="130"/>
        <v>2008</v>
      </c>
      <c r="H628" s="61">
        <f t="shared" si="131"/>
        <v>2</v>
      </c>
      <c r="I628" s="61" t="str">
        <f>VLOOKUP(H628,'Lookup Values'!$C$2:$D$13,2,FALSE)</f>
        <v>FEB</v>
      </c>
      <c r="J628" s="61">
        <f t="shared" si="132"/>
        <v>28</v>
      </c>
      <c r="K628" s="61">
        <f t="shared" si="133"/>
        <v>5</v>
      </c>
      <c r="L628" s="61" t="str">
        <f>VLOOKUP(K628,'Lookup Values'!$F$2:$G$8,2,FALSE)</f>
        <v>Thursday</v>
      </c>
      <c r="M628" s="3">
        <v>39507</v>
      </c>
      <c r="N628" s="63">
        <f t="shared" si="126"/>
        <v>1</v>
      </c>
      <c r="O628" s="8">
        <v>0.83448117477098827</v>
      </c>
      <c r="P628" t="s">
        <v>33</v>
      </c>
      <c r="Q628" t="s">
        <v>34</v>
      </c>
      <c r="R628" t="str">
        <f t="shared" si="134"/>
        <v>Transportation: Subway</v>
      </c>
      <c r="S628" t="s">
        <v>32</v>
      </c>
      <c r="T628" t="s">
        <v>26</v>
      </c>
      <c r="U628" s="1">
        <v>415</v>
      </c>
      <c r="V628" s="1" t="str">
        <f t="shared" si="135"/>
        <v>Transportation: $415.00</v>
      </c>
      <c r="W628" s="1">
        <f>IF(U628="","",ROUND(U628*'Lookup Values'!$A$2,2))</f>
        <v>36.83</v>
      </c>
      <c r="X628" s="9" t="str">
        <f t="shared" si="136"/>
        <v>Expense</v>
      </c>
      <c r="Y628" s="2" t="s">
        <v>608</v>
      </c>
      <c r="Z628" s="3">
        <f t="shared" si="137"/>
        <v>39506</v>
      </c>
      <c r="AA628" s="67" t="str">
        <f t="shared" si="138"/>
        <v>YES</v>
      </c>
      <c r="AB628" s="2" t="str">
        <f t="shared" si="139"/>
        <v>YES</v>
      </c>
      <c r="AC628" t="str">
        <f>IF(AND(AND(G628&gt;=2007,G628&lt;=2009),OR(S628&lt;&gt;"MTA",S628&lt;&gt;"Fandango"),OR(P628="Food",P628="Shopping",P628="Entertainment")),"Awesome Transaction",IF(AND(G628&lt;=2010,Q628&lt;&gt;"Alcohol"),"Late Transaction",IF(G628=2006,"Early Transaction","CRAP Transaction")))</f>
        <v>Late Transaction</v>
      </c>
    </row>
    <row r="629" spans="1:29" x14ac:dyDescent="0.25">
      <c r="A629" s="2">
        <v>628</v>
      </c>
      <c r="B629" s="3" t="str">
        <f>TEXT(C629,"yymmdd") &amp; "-" &amp; UPPER(LEFT(P629,2)) &amp; "-" &amp; UPPER(LEFT(S629,3))</f>
        <v>110611-HE-FRE</v>
      </c>
      <c r="C629" s="3">
        <v>40705</v>
      </c>
      <c r="D629" s="3">
        <f t="shared" si="127"/>
        <v>40718</v>
      </c>
      <c r="E629" s="3">
        <f t="shared" si="128"/>
        <v>40766</v>
      </c>
      <c r="F629" s="3">
        <f t="shared" si="129"/>
        <v>40724</v>
      </c>
      <c r="G629" s="61">
        <f t="shared" si="130"/>
        <v>2011</v>
      </c>
      <c r="H629" s="61">
        <f t="shared" si="131"/>
        <v>6</v>
      </c>
      <c r="I629" s="61" t="str">
        <f>VLOOKUP(H629,'Lookup Values'!$C$2:$D$13,2,FALSE)</f>
        <v>JUN</v>
      </c>
      <c r="J629" s="61">
        <f t="shared" si="132"/>
        <v>11</v>
      </c>
      <c r="K629" s="61">
        <f t="shared" si="133"/>
        <v>7</v>
      </c>
      <c r="L629" s="61" t="str">
        <f>VLOOKUP(K629,'Lookup Values'!$F$2:$G$8,2,FALSE)</f>
        <v>Saturday</v>
      </c>
      <c r="M629" s="3">
        <v>40708</v>
      </c>
      <c r="N629" s="63">
        <f t="shared" si="126"/>
        <v>3</v>
      </c>
      <c r="O629" s="8">
        <v>0.4914349089028679</v>
      </c>
      <c r="P629" t="s">
        <v>45</v>
      </c>
      <c r="Q629" t="s">
        <v>46</v>
      </c>
      <c r="R629" t="str">
        <f t="shared" si="134"/>
        <v>Health: Insurance Premium</v>
      </c>
      <c r="S629" t="s">
        <v>44</v>
      </c>
      <c r="T629" t="s">
        <v>29</v>
      </c>
      <c r="U629" s="1">
        <v>318</v>
      </c>
      <c r="V629" s="1" t="str">
        <f t="shared" si="135"/>
        <v>Health: $318.00</v>
      </c>
      <c r="W629" s="1">
        <f>IF(U629="","",ROUND(U629*'Lookup Values'!$A$2,2))</f>
        <v>28.22</v>
      </c>
      <c r="X629" s="9" t="str">
        <f t="shared" si="136"/>
        <v>Expense</v>
      </c>
      <c r="Y629" s="2" t="s">
        <v>510</v>
      </c>
      <c r="Z629" s="3">
        <f t="shared" si="137"/>
        <v>40705</v>
      </c>
      <c r="AA629" s="67" t="str">
        <f t="shared" si="138"/>
        <v>NO</v>
      </c>
      <c r="AB629" s="2" t="str">
        <f t="shared" si="139"/>
        <v>NO</v>
      </c>
      <c r="AC629" t="str">
        <f>IF(AND(AND(G629&gt;=2007,G629&lt;=2009),OR(S629&lt;&gt;"MTA",S629&lt;&gt;"Fandango"),OR(P629="Food",P629="Shopping",P629="Entertainment")),"Awesome Transaction",IF(AND(G629&lt;=2010,Q629&lt;&gt;"Alcohol"),"Late Transaction",IF(G629=2006,"Early Transaction","CRAP Transaction")))</f>
        <v>CRAP Transaction</v>
      </c>
    </row>
    <row r="630" spans="1:29" x14ac:dyDescent="0.25">
      <c r="A630" s="2">
        <v>629</v>
      </c>
      <c r="B630" s="3" t="str">
        <f>TEXT(C630,"yymmdd") &amp; "-" &amp; UPPER(LEFT(P630,2)) &amp; "-" &amp; UPPER(LEFT(S630,3))</f>
        <v>110716-EN-FAN</v>
      </c>
      <c r="C630" s="3">
        <v>40740</v>
      </c>
      <c r="D630" s="3">
        <f t="shared" si="127"/>
        <v>40753</v>
      </c>
      <c r="E630" s="3">
        <f t="shared" si="128"/>
        <v>40802</v>
      </c>
      <c r="F630" s="3">
        <f t="shared" si="129"/>
        <v>40755</v>
      </c>
      <c r="G630" s="61">
        <f t="shared" si="130"/>
        <v>2011</v>
      </c>
      <c r="H630" s="61">
        <f t="shared" si="131"/>
        <v>7</v>
      </c>
      <c r="I630" s="61" t="str">
        <f>VLOOKUP(H630,'Lookup Values'!$C$2:$D$13,2,FALSE)</f>
        <v>JUL</v>
      </c>
      <c r="J630" s="61">
        <f t="shared" si="132"/>
        <v>16</v>
      </c>
      <c r="K630" s="61">
        <f t="shared" si="133"/>
        <v>7</v>
      </c>
      <c r="L630" s="61" t="str">
        <f>VLOOKUP(K630,'Lookup Values'!$F$2:$G$8,2,FALSE)</f>
        <v>Saturday</v>
      </c>
      <c r="M630" s="3">
        <v>40745</v>
      </c>
      <c r="N630" s="63">
        <f t="shared" si="126"/>
        <v>5</v>
      </c>
      <c r="O630" s="8">
        <v>2.4947985155129193E-2</v>
      </c>
      <c r="P630" t="s">
        <v>14</v>
      </c>
      <c r="Q630" t="s">
        <v>28</v>
      </c>
      <c r="R630" t="str">
        <f t="shared" si="134"/>
        <v>Entertainment: Movies</v>
      </c>
      <c r="S630" t="s">
        <v>27</v>
      </c>
      <c r="T630" t="s">
        <v>29</v>
      </c>
      <c r="U630" s="1">
        <v>29</v>
      </c>
      <c r="V630" s="1" t="str">
        <f t="shared" si="135"/>
        <v>Entertainment: $29.00</v>
      </c>
      <c r="W630" s="1">
        <f>IF(U630="","",ROUND(U630*'Lookup Values'!$A$2,2))</f>
        <v>2.57</v>
      </c>
      <c r="X630" s="9" t="str">
        <f t="shared" si="136"/>
        <v>Expense</v>
      </c>
      <c r="Y630" s="2" t="s">
        <v>609</v>
      </c>
      <c r="Z630" s="3">
        <f t="shared" si="137"/>
        <v>40740</v>
      </c>
      <c r="AA630" s="67" t="str">
        <f t="shared" si="138"/>
        <v>NO</v>
      </c>
      <c r="AB630" s="2" t="str">
        <f t="shared" si="139"/>
        <v>NO</v>
      </c>
      <c r="AC630" t="str">
        <f>IF(AND(AND(G630&gt;=2007,G630&lt;=2009),OR(S630&lt;&gt;"MTA",S630&lt;&gt;"Fandango"),OR(P630="Food",P630="Shopping",P630="Entertainment")),"Awesome Transaction",IF(AND(G630&lt;=2010,Q630&lt;&gt;"Alcohol"),"Late Transaction",IF(G630=2006,"Early Transaction","CRAP Transaction")))</f>
        <v>CRAP Transaction</v>
      </c>
    </row>
    <row r="631" spans="1:29" x14ac:dyDescent="0.25">
      <c r="A631" s="2">
        <v>630</v>
      </c>
      <c r="B631" s="3" t="str">
        <f>TEXT(C631,"yymmdd") &amp; "-" &amp; UPPER(LEFT(P631,2)) &amp; "-" &amp; UPPER(LEFT(S631,3))</f>
        <v>110219-EN-MOE</v>
      </c>
      <c r="C631" s="3">
        <v>40593</v>
      </c>
      <c r="D631" s="3">
        <f t="shared" si="127"/>
        <v>40606</v>
      </c>
      <c r="E631" s="3">
        <f t="shared" si="128"/>
        <v>40652</v>
      </c>
      <c r="F631" s="3">
        <f t="shared" si="129"/>
        <v>40602</v>
      </c>
      <c r="G631" s="61">
        <f t="shared" si="130"/>
        <v>2011</v>
      </c>
      <c r="H631" s="61">
        <f t="shared" si="131"/>
        <v>2</v>
      </c>
      <c r="I631" s="61" t="str">
        <f>VLOOKUP(H631,'Lookup Values'!$C$2:$D$13,2,FALSE)</f>
        <v>FEB</v>
      </c>
      <c r="J631" s="61">
        <f t="shared" si="132"/>
        <v>19</v>
      </c>
      <c r="K631" s="61">
        <f t="shared" si="133"/>
        <v>7</v>
      </c>
      <c r="L631" s="61" t="str">
        <f>VLOOKUP(K631,'Lookup Values'!$F$2:$G$8,2,FALSE)</f>
        <v>Saturday</v>
      </c>
      <c r="M631" s="3">
        <v>40596</v>
      </c>
      <c r="N631" s="63">
        <f t="shared" si="126"/>
        <v>3</v>
      </c>
      <c r="O631" s="8">
        <v>0.7497748749177332</v>
      </c>
      <c r="P631" t="s">
        <v>14</v>
      </c>
      <c r="Q631" t="s">
        <v>15</v>
      </c>
      <c r="R631" t="str">
        <f t="shared" si="134"/>
        <v>Entertainment: Alcohol</v>
      </c>
      <c r="S631" t="s">
        <v>13</v>
      </c>
      <c r="T631" t="s">
        <v>16</v>
      </c>
      <c r="U631" s="1">
        <v>168</v>
      </c>
      <c r="V631" s="1" t="str">
        <f t="shared" si="135"/>
        <v>Entertainment: $168.00</v>
      </c>
      <c r="W631" s="1">
        <f>IF(U631="","",ROUND(U631*'Lookup Values'!$A$2,2))</f>
        <v>14.91</v>
      </c>
      <c r="X631" s="9" t="str">
        <f t="shared" si="136"/>
        <v>Expense</v>
      </c>
      <c r="Y631" s="2" t="s">
        <v>610</v>
      </c>
      <c r="Z631" s="3">
        <f t="shared" si="137"/>
        <v>40593</v>
      </c>
      <c r="AA631" s="67" t="str">
        <f t="shared" si="138"/>
        <v>NO</v>
      </c>
      <c r="AB631" s="2" t="str">
        <f t="shared" si="139"/>
        <v>NO</v>
      </c>
      <c r="AC631" t="str">
        <f>IF(AND(AND(G631&gt;=2007,G631&lt;=2009),OR(S631&lt;&gt;"MTA",S631&lt;&gt;"Fandango"),OR(P631="Food",P631="Shopping",P631="Entertainment")),"Awesome Transaction",IF(AND(G631&lt;=2010,Q631&lt;&gt;"Alcohol"),"Late Transaction",IF(G631=2006,"Early Transaction","CRAP Transaction")))</f>
        <v>CRAP Transaction</v>
      </c>
    </row>
    <row r="632" spans="1:29" x14ac:dyDescent="0.25">
      <c r="A632" s="2">
        <v>631</v>
      </c>
      <c r="B632" s="3" t="str">
        <f>TEXT(C632,"yymmdd") &amp; "-" &amp; UPPER(LEFT(P632,2)) &amp; "-" &amp; UPPER(LEFT(S632,3))</f>
        <v>110330-TR-MTA</v>
      </c>
      <c r="C632" s="3">
        <v>40632</v>
      </c>
      <c r="D632" s="3">
        <f t="shared" si="127"/>
        <v>40646</v>
      </c>
      <c r="E632" s="3">
        <f t="shared" si="128"/>
        <v>40693</v>
      </c>
      <c r="F632" s="3">
        <f t="shared" si="129"/>
        <v>40633</v>
      </c>
      <c r="G632" s="61">
        <f t="shared" si="130"/>
        <v>2011</v>
      </c>
      <c r="H632" s="61">
        <f t="shared" si="131"/>
        <v>3</v>
      </c>
      <c r="I632" s="61" t="str">
        <f>VLOOKUP(H632,'Lookup Values'!$C$2:$D$13,2,FALSE)</f>
        <v>MAR</v>
      </c>
      <c r="J632" s="61">
        <f t="shared" si="132"/>
        <v>30</v>
      </c>
      <c r="K632" s="61">
        <f t="shared" si="133"/>
        <v>4</v>
      </c>
      <c r="L632" s="61" t="str">
        <f>VLOOKUP(K632,'Lookup Values'!$F$2:$G$8,2,FALSE)</f>
        <v>Wednesday</v>
      </c>
      <c r="M632" s="3">
        <v>40641</v>
      </c>
      <c r="N632" s="63">
        <f t="shared" si="126"/>
        <v>9</v>
      </c>
      <c r="O632" s="8">
        <v>0.26721841508847488</v>
      </c>
      <c r="P632" t="s">
        <v>33</v>
      </c>
      <c r="Q632" t="s">
        <v>34</v>
      </c>
      <c r="R632" t="str">
        <f t="shared" si="134"/>
        <v>Transportation: Subway</v>
      </c>
      <c r="S632" t="s">
        <v>32</v>
      </c>
      <c r="T632" t="s">
        <v>16</v>
      </c>
      <c r="U632" s="1">
        <v>120</v>
      </c>
      <c r="V632" s="1" t="str">
        <f t="shared" si="135"/>
        <v>Transportation: $120.00</v>
      </c>
      <c r="W632" s="1">
        <f>IF(U632="","",ROUND(U632*'Lookup Values'!$A$2,2))</f>
        <v>10.65</v>
      </c>
      <c r="X632" s="9" t="str">
        <f t="shared" si="136"/>
        <v>Expense</v>
      </c>
      <c r="Y632" s="2" t="s">
        <v>611</v>
      </c>
      <c r="Z632" s="3">
        <f t="shared" si="137"/>
        <v>40632</v>
      </c>
      <c r="AA632" s="67" t="str">
        <f t="shared" si="138"/>
        <v>YES</v>
      </c>
      <c r="AB632" s="2" t="str">
        <f t="shared" si="139"/>
        <v>NO</v>
      </c>
      <c r="AC632" t="str">
        <f>IF(AND(AND(G632&gt;=2007,G632&lt;=2009),OR(S632&lt;&gt;"MTA",S632&lt;&gt;"Fandango"),OR(P632="Food",P632="Shopping",P632="Entertainment")),"Awesome Transaction",IF(AND(G632&lt;=2010,Q632&lt;&gt;"Alcohol"),"Late Transaction",IF(G632=2006,"Early Transaction","CRAP Transaction")))</f>
        <v>CRAP Transaction</v>
      </c>
    </row>
    <row r="633" spans="1:29" x14ac:dyDescent="0.25">
      <c r="A633" s="2">
        <v>632</v>
      </c>
      <c r="B633" s="3" t="str">
        <f>TEXT(C633,"yymmdd") &amp; "-" &amp; UPPER(LEFT(P633,2)) &amp; "-" &amp; UPPER(LEFT(S633,3))</f>
        <v>090225-BI-CON</v>
      </c>
      <c r="C633" s="3">
        <v>39869</v>
      </c>
      <c r="D633" s="3">
        <f t="shared" si="127"/>
        <v>39883</v>
      </c>
      <c r="E633" s="3">
        <f t="shared" si="128"/>
        <v>39928</v>
      </c>
      <c r="F633" s="3">
        <f t="shared" si="129"/>
        <v>39872</v>
      </c>
      <c r="G633" s="61">
        <f t="shared" si="130"/>
        <v>2009</v>
      </c>
      <c r="H633" s="61">
        <f t="shared" si="131"/>
        <v>2</v>
      </c>
      <c r="I633" s="61" t="str">
        <f>VLOOKUP(H633,'Lookup Values'!$C$2:$D$13,2,FALSE)</f>
        <v>FEB</v>
      </c>
      <c r="J633" s="61">
        <f t="shared" si="132"/>
        <v>25</v>
      </c>
      <c r="K633" s="61">
        <f t="shared" si="133"/>
        <v>4</v>
      </c>
      <c r="L633" s="61" t="str">
        <f>VLOOKUP(K633,'Lookup Values'!$F$2:$G$8,2,FALSE)</f>
        <v>Wednesday</v>
      </c>
      <c r="M633" s="3">
        <v>39879</v>
      </c>
      <c r="N633" s="63">
        <f t="shared" si="126"/>
        <v>10</v>
      </c>
      <c r="O633" s="8">
        <v>0.10946366457495649</v>
      </c>
      <c r="P633" t="s">
        <v>48</v>
      </c>
      <c r="Q633" t="s">
        <v>49</v>
      </c>
      <c r="R633" t="str">
        <f t="shared" si="134"/>
        <v>Bills: Utilities</v>
      </c>
      <c r="S633" t="s">
        <v>47</v>
      </c>
      <c r="T633" t="s">
        <v>26</v>
      </c>
      <c r="U633" s="1">
        <v>460</v>
      </c>
      <c r="V633" s="1" t="str">
        <f t="shared" si="135"/>
        <v>Bills: $460.00</v>
      </c>
      <c r="W633" s="1">
        <f>IF(U633="","",ROUND(U633*'Lookup Values'!$A$2,2))</f>
        <v>40.83</v>
      </c>
      <c r="X633" s="9" t="str">
        <f t="shared" si="136"/>
        <v>Expense</v>
      </c>
      <c r="Y633" s="2" t="s">
        <v>612</v>
      </c>
      <c r="Z633" s="3">
        <f t="shared" si="137"/>
        <v>39869</v>
      </c>
      <c r="AA633" s="67" t="str">
        <f t="shared" si="138"/>
        <v>NO</v>
      </c>
      <c r="AB633" s="2" t="str">
        <f t="shared" si="139"/>
        <v>NO</v>
      </c>
      <c r="AC633" t="str">
        <f>IF(AND(AND(G633&gt;=2007,G633&lt;=2009),OR(S633&lt;&gt;"MTA",S633&lt;&gt;"Fandango"),OR(P633="Food",P633="Shopping",P633="Entertainment")),"Awesome Transaction",IF(AND(G633&lt;=2010,Q633&lt;&gt;"Alcohol"),"Late Transaction",IF(G633=2006,"Early Transaction","CRAP Transaction")))</f>
        <v>Late Transaction</v>
      </c>
    </row>
    <row r="634" spans="1:29" x14ac:dyDescent="0.25">
      <c r="A634" s="2">
        <v>633</v>
      </c>
      <c r="B634" s="3" t="str">
        <f>TEXT(C634,"yymmdd") &amp; "-" &amp; UPPER(LEFT(P634,2)) &amp; "-" &amp; UPPER(LEFT(S634,3))</f>
        <v>111221-EN-FAN</v>
      </c>
      <c r="C634" s="3">
        <v>40898</v>
      </c>
      <c r="D634" s="3">
        <f t="shared" si="127"/>
        <v>40912</v>
      </c>
      <c r="E634" s="3">
        <f t="shared" si="128"/>
        <v>40960</v>
      </c>
      <c r="F634" s="3">
        <f t="shared" si="129"/>
        <v>40908</v>
      </c>
      <c r="G634" s="61">
        <f t="shared" si="130"/>
        <v>2011</v>
      </c>
      <c r="H634" s="61">
        <f t="shared" si="131"/>
        <v>12</v>
      </c>
      <c r="I634" s="61" t="str">
        <f>VLOOKUP(H634,'Lookup Values'!$C$2:$D$13,2,FALSE)</f>
        <v>DEC</v>
      </c>
      <c r="J634" s="61">
        <f t="shared" si="132"/>
        <v>21</v>
      </c>
      <c r="K634" s="61">
        <f t="shared" si="133"/>
        <v>4</v>
      </c>
      <c r="L634" s="61" t="str">
        <f>VLOOKUP(K634,'Lookup Values'!$F$2:$G$8,2,FALSE)</f>
        <v>Wednesday</v>
      </c>
      <c r="M634" s="3">
        <v>40907</v>
      </c>
      <c r="N634" s="63">
        <f t="shared" si="126"/>
        <v>9</v>
      </c>
      <c r="O634" s="8">
        <v>0.91699989136520388</v>
      </c>
      <c r="P634" t="s">
        <v>14</v>
      </c>
      <c r="Q634" t="s">
        <v>28</v>
      </c>
      <c r="R634" t="str">
        <f t="shared" si="134"/>
        <v>Entertainment: Movies</v>
      </c>
      <c r="S634" t="s">
        <v>27</v>
      </c>
      <c r="T634" t="s">
        <v>26</v>
      </c>
      <c r="U634" s="1">
        <v>456</v>
      </c>
      <c r="V634" s="1" t="str">
        <f t="shared" si="135"/>
        <v>Entertainment: $456.00</v>
      </c>
      <c r="W634" s="1">
        <f>IF(U634="","",ROUND(U634*'Lookup Values'!$A$2,2))</f>
        <v>40.47</v>
      </c>
      <c r="X634" s="9" t="str">
        <f t="shared" si="136"/>
        <v>Expense</v>
      </c>
      <c r="Y634" s="2" t="s">
        <v>613</v>
      </c>
      <c r="Z634" s="3">
        <f t="shared" si="137"/>
        <v>40898</v>
      </c>
      <c r="AA634" s="67" t="str">
        <f t="shared" si="138"/>
        <v>NO</v>
      </c>
      <c r="AB634" s="2" t="str">
        <f t="shared" si="139"/>
        <v>NO</v>
      </c>
      <c r="AC634" t="str">
        <f>IF(AND(AND(G634&gt;=2007,G634&lt;=2009),OR(S634&lt;&gt;"MTA",S634&lt;&gt;"Fandango"),OR(P634="Food",P634="Shopping",P634="Entertainment")),"Awesome Transaction",IF(AND(G634&lt;=2010,Q634&lt;&gt;"Alcohol"),"Late Transaction",IF(G634=2006,"Early Transaction","CRAP Transaction")))</f>
        <v>CRAP Transaction</v>
      </c>
    </row>
    <row r="635" spans="1:29" x14ac:dyDescent="0.25">
      <c r="A635" s="2">
        <v>634</v>
      </c>
      <c r="B635" s="3" t="str">
        <f>TEXT(C635,"yymmdd") &amp; "-" &amp; UPPER(LEFT(P635,2)) &amp; "-" &amp; UPPER(LEFT(S635,3))</f>
        <v>100509-IN-LEG</v>
      </c>
      <c r="C635" s="3">
        <v>40307</v>
      </c>
      <c r="D635" s="3">
        <f t="shared" si="127"/>
        <v>40319</v>
      </c>
      <c r="E635" s="3">
        <f t="shared" si="128"/>
        <v>40368</v>
      </c>
      <c r="F635" s="3">
        <f t="shared" si="129"/>
        <v>40329</v>
      </c>
      <c r="G635" s="61">
        <f t="shared" si="130"/>
        <v>2010</v>
      </c>
      <c r="H635" s="61">
        <f t="shared" si="131"/>
        <v>5</v>
      </c>
      <c r="I635" s="61" t="str">
        <f>VLOOKUP(H635,'Lookup Values'!$C$2:$D$13,2,FALSE)</f>
        <v>MAY</v>
      </c>
      <c r="J635" s="61">
        <f t="shared" si="132"/>
        <v>9</v>
      </c>
      <c r="K635" s="61">
        <f t="shared" si="133"/>
        <v>1</v>
      </c>
      <c r="L635" s="61" t="str">
        <f>VLOOKUP(K635,'Lookup Values'!$F$2:$G$8,2,FALSE)</f>
        <v>Sunday</v>
      </c>
      <c r="M635" s="3">
        <v>40312</v>
      </c>
      <c r="N635" s="63">
        <f t="shared" si="126"/>
        <v>5</v>
      </c>
      <c r="O635" s="8">
        <v>0.10239947962574214</v>
      </c>
      <c r="P635" t="s">
        <v>61</v>
      </c>
      <c r="Q635" t="s">
        <v>63</v>
      </c>
      <c r="R635" t="str">
        <f t="shared" si="134"/>
        <v>Income: Freelance Project</v>
      </c>
      <c r="S635" t="s">
        <v>66</v>
      </c>
      <c r="T635" t="s">
        <v>16</v>
      </c>
      <c r="U635" s="1">
        <v>6</v>
      </c>
      <c r="V635" s="1" t="str">
        <f t="shared" si="135"/>
        <v>Income: $6.00</v>
      </c>
      <c r="W635" s="1">
        <f>IF(U635="","",ROUND(U635*'Lookup Values'!$A$2,2))</f>
        <v>0.53</v>
      </c>
      <c r="X635" s="9" t="str">
        <f t="shared" si="136"/>
        <v>Income</v>
      </c>
      <c r="Y635" s="2" t="s">
        <v>614</v>
      </c>
      <c r="Z635" s="3">
        <f t="shared" si="137"/>
        <v>40307</v>
      </c>
      <c r="AA635" s="67" t="str">
        <f t="shared" si="138"/>
        <v>NO</v>
      </c>
      <c r="AB635" s="2" t="str">
        <f t="shared" si="139"/>
        <v>NO</v>
      </c>
      <c r="AC635" t="str">
        <f>IF(AND(AND(G635&gt;=2007,G635&lt;=2009),OR(S635&lt;&gt;"MTA",S635&lt;&gt;"Fandango"),OR(P635="Food",P635="Shopping",P635="Entertainment")),"Awesome Transaction",IF(AND(G635&lt;=2010,Q635&lt;&gt;"Alcohol"),"Late Transaction",IF(G635=2006,"Early Transaction","CRAP Transaction")))</f>
        <v>Late Transaction</v>
      </c>
    </row>
    <row r="636" spans="1:29" x14ac:dyDescent="0.25">
      <c r="A636" s="2">
        <v>635</v>
      </c>
      <c r="B636" s="3" t="str">
        <f>TEXT(C636,"yymmdd") &amp; "-" &amp; UPPER(LEFT(P636,2)) &amp; "-" &amp; UPPER(LEFT(S636,3))</f>
        <v>070802-IN-AUN</v>
      </c>
      <c r="C636" s="3">
        <v>39296</v>
      </c>
      <c r="D636" s="3">
        <f t="shared" si="127"/>
        <v>39310</v>
      </c>
      <c r="E636" s="3">
        <f t="shared" si="128"/>
        <v>39357</v>
      </c>
      <c r="F636" s="3">
        <f t="shared" si="129"/>
        <v>39325</v>
      </c>
      <c r="G636" s="61">
        <f t="shared" si="130"/>
        <v>2007</v>
      </c>
      <c r="H636" s="61">
        <f t="shared" si="131"/>
        <v>8</v>
      </c>
      <c r="I636" s="61" t="str">
        <f>VLOOKUP(H636,'Lookup Values'!$C$2:$D$13,2,FALSE)</f>
        <v>AUG</v>
      </c>
      <c r="J636" s="61">
        <f t="shared" si="132"/>
        <v>2</v>
      </c>
      <c r="K636" s="61">
        <f t="shared" si="133"/>
        <v>5</v>
      </c>
      <c r="L636" s="61" t="str">
        <f>VLOOKUP(K636,'Lookup Values'!$F$2:$G$8,2,FALSE)</f>
        <v>Thursday</v>
      </c>
      <c r="M636" s="3">
        <v>39303</v>
      </c>
      <c r="N636" s="63">
        <f t="shared" si="126"/>
        <v>7</v>
      </c>
      <c r="O636" s="8">
        <v>0.2772853562151566</v>
      </c>
      <c r="P636" t="s">
        <v>61</v>
      </c>
      <c r="Q636" t="s">
        <v>64</v>
      </c>
      <c r="R636" t="str">
        <f t="shared" si="134"/>
        <v>Income: Gift Received</v>
      </c>
      <c r="S636" t="s">
        <v>67</v>
      </c>
      <c r="T636" t="s">
        <v>26</v>
      </c>
      <c r="U636" s="1">
        <v>45</v>
      </c>
      <c r="V636" s="1" t="str">
        <f t="shared" si="135"/>
        <v>Income: $45.00</v>
      </c>
      <c r="W636" s="1">
        <f>IF(U636="","",ROUND(U636*'Lookup Values'!$A$2,2))</f>
        <v>3.99</v>
      </c>
      <c r="X636" s="9" t="str">
        <f t="shared" si="136"/>
        <v>Income</v>
      </c>
      <c r="Y636" s="2" t="s">
        <v>117</v>
      </c>
      <c r="Z636" s="3">
        <f t="shared" si="137"/>
        <v>39296</v>
      </c>
      <c r="AA636" s="67" t="str">
        <f t="shared" si="138"/>
        <v>NO</v>
      </c>
      <c r="AB636" s="2" t="str">
        <f t="shared" si="139"/>
        <v>NO</v>
      </c>
      <c r="AC636" t="str">
        <f>IF(AND(AND(G636&gt;=2007,G636&lt;=2009),OR(S636&lt;&gt;"MTA",S636&lt;&gt;"Fandango"),OR(P636="Food",P636="Shopping",P636="Entertainment")),"Awesome Transaction",IF(AND(G636&lt;=2010,Q636&lt;&gt;"Alcohol"),"Late Transaction",IF(G636=2006,"Early Transaction","CRAP Transaction")))</f>
        <v>Late Transaction</v>
      </c>
    </row>
    <row r="637" spans="1:29" x14ac:dyDescent="0.25">
      <c r="A637" s="2">
        <v>636</v>
      </c>
      <c r="B637" s="3" t="str">
        <f>TEXT(C637,"yymmdd") &amp; "-" &amp; UPPER(LEFT(P637,2)) &amp; "-" &amp; UPPER(LEFT(S637,3))</f>
        <v>080703-BI-CON</v>
      </c>
      <c r="C637" s="3">
        <v>39632</v>
      </c>
      <c r="D637" s="3">
        <f t="shared" si="127"/>
        <v>39646</v>
      </c>
      <c r="E637" s="3">
        <f t="shared" si="128"/>
        <v>39694</v>
      </c>
      <c r="F637" s="3">
        <f t="shared" si="129"/>
        <v>39660</v>
      </c>
      <c r="G637" s="61">
        <f t="shared" si="130"/>
        <v>2008</v>
      </c>
      <c r="H637" s="61">
        <f t="shared" si="131"/>
        <v>7</v>
      </c>
      <c r="I637" s="61" t="str">
        <f>VLOOKUP(H637,'Lookup Values'!$C$2:$D$13,2,FALSE)</f>
        <v>JUL</v>
      </c>
      <c r="J637" s="61">
        <f t="shared" si="132"/>
        <v>3</v>
      </c>
      <c r="K637" s="61">
        <f t="shared" si="133"/>
        <v>5</v>
      </c>
      <c r="L637" s="61" t="str">
        <f>VLOOKUP(K637,'Lookup Values'!$F$2:$G$8,2,FALSE)</f>
        <v>Thursday</v>
      </c>
      <c r="M637" s="3">
        <v>39641</v>
      </c>
      <c r="N637" s="63">
        <f t="shared" si="126"/>
        <v>9</v>
      </c>
      <c r="O637" s="8">
        <v>6.2814367404057103E-2</v>
      </c>
      <c r="P637" t="s">
        <v>48</v>
      </c>
      <c r="Q637" t="s">
        <v>49</v>
      </c>
      <c r="R637" t="str">
        <f t="shared" si="134"/>
        <v>Bills: Utilities</v>
      </c>
      <c r="S637" t="s">
        <v>47</v>
      </c>
      <c r="T637" t="s">
        <v>29</v>
      </c>
      <c r="U637" s="1">
        <v>359</v>
      </c>
      <c r="V637" s="1" t="str">
        <f t="shared" si="135"/>
        <v>Bills: $359.00</v>
      </c>
      <c r="W637" s="1">
        <f>IF(U637="","",ROUND(U637*'Lookup Values'!$A$2,2))</f>
        <v>31.86</v>
      </c>
      <c r="X637" s="9" t="str">
        <f t="shared" si="136"/>
        <v>Expense</v>
      </c>
      <c r="Y637" s="2" t="s">
        <v>615</v>
      </c>
      <c r="Z637" s="3">
        <f t="shared" si="137"/>
        <v>39632</v>
      </c>
      <c r="AA637" s="67" t="str">
        <f t="shared" si="138"/>
        <v>NO</v>
      </c>
      <c r="AB637" s="2" t="str">
        <f t="shared" si="139"/>
        <v>NO</v>
      </c>
      <c r="AC637" t="str">
        <f>IF(AND(AND(G637&gt;=2007,G637&lt;=2009),OR(S637&lt;&gt;"MTA",S637&lt;&gt;"Fandango"),OR(P637="Food",P637="Shopping",P637="Entertainment")),"Awesome Transaction",IF(AND(G637&lt;=2010,Q637&lt;&gt;"Alcohol"),"Late Transaction",IF(G637=2006,"Early Transaction","CRAP Transaction")))</f>
        <v>Late Transaction</v>
      </c>
    </row>
    <row r="638" spans="1:29" x14ac:dyDescent="0.25">
      <c r="A638" s="2">
        <v>637</v>
      </c>
      <c r="B638" s="3" t="str">
        <f>TEXT(C638,"yymmdd") &amp; "-" &amp; UPPER(LEFT(P638,2)) &amp; "-" &amp; UPPER(LEFT(S638,3))</f>
        <v>070526-BI-CON</v>
      </c>
      <c r="C638" s="3">
        <v>39228</v>
      </c>
      <c r="D638" s="3">
        <f t="shared" si="127"/>
        <v>39241</v>
      </c>
      <c r="E638" s="3">
        <f t="shared" si="128"/>
        <v>39289</v>
      </c>
      <c r="F638" s="3">
        <f t="shared" si="129"/>
        <v>39233</v>
      </c>
      <c r="G638" s="61">
        <f t="shared" si="130"/>
        <v>2007</v>
      </c>
      <c r="H638" s="61">
        <f t="shared" si="131"/>
        <v>5</v>
      </c>
      <c r="I638" s="61" t="str">
        <f>VLOOKUP(H638,'Lookup Values'!$C$2:$D$13,2,FALSE)</f>
        <v>MAY</v>
      </c>
      <c r="J638" s="61">
        <f t="shared" si="132"/>
        <v>26</v>
      </c>
      <c r="K638" s="61">
        <f t="shared" si="133"/>
        <v>7</v>
      </c>
      <c r="L638" s="61" t="str">
        <f>VLOOKUP(K638,'Lookup Values'!$F$2:$G$8,2,FALSE)</f>
        <v>Saturday</v>
      </c>
      <c r="M638" s="3">
        <v>39238</v>
      </c>
      <c r="N638" s="63">
        <f t="shared" si="126"/>
        <v>10</v>
      </c>
      <c r="O638" s="8">
        <v>0.43701275153946217</v>
      </c>
      <c r="P638" t="s">
        <v>48</v>
      </c>
      <c r="Q638" t="s">
        <v>49</v>
      </c>
      <c r="R638" t="str">
        <f t="shared" si="134"/>
        <v>Bills: Utilities</v>
      </c>
      <c r="S638" t="s">
        <v>47</v>
      </c>
      <c r="T638" t="s">
        <v>26</v>
      </c>
      <c r="U638" s="1">
        <v>29</v>
      </c>
      <c r="V638" s="1" t="str">
        <f t="shared" si="135"/>
        <v>Bills: $29.00</v>
      </c>
      <c r="W638" s="1">
        <f>IF(U638="","",ROUND(U638*'Lookup Values'!$A$2,2))</f>
        <v>2.57</v>
      </c>
      <c r="X638" s="9" t="str">
        <f t="shared" si="136"/>
        <v>Expense</v>
      </c>
      <c r="Y638" s="2" t="s">
        <v>616</v>
      </c>
      <c r="Z638" s="3">
        <f t="shared" si="137"/>
        <v>39228</v>
      </c>
      <c r="AA638" s="67" t="str">
        <f t="shared" si="138"/>
        <v>NO</v>
      </c>
      <c r="AB638" s="2" t="str">
        <f t="shared" si="139"/>
        <v>NO</v>
      </c>
      <c r="AC638" t="str">
        <f>IF(AND(AND(G638&gt;=2007,G638&lt;=2009),OR(S638&lt;&gt;"MTA",S638&lt;&gt;"Fandango"),OR(P638="Food",P638="Shopping",P638="Entertainment")),"Awesome Transaction",IF(AND(G638&lt;=2010,Q638&lt;&gt;"Alcohol"),"Late Transaction",IF(G638=2006,"Early Transaction","CRAP Transaction")))</f>
        <v>Late Transaction</v>
      </c>
    </row>
    <row r="639" spans="1:29" x14ac:dyDescent="0.25">
      <c r="A639" s="2">
        <v>638</v>
      </c>
      <c r="B639" s="3" t="str">
        <f>TEXT(C639,"yymmdd") &amp; "-" &amp; UPPER(LEFT(P639,2)) &amp; "-" &amp; UPPER(LEFT(S639,3))</f>
        <v>110321-FO-BAN</v>
      </c>
      <c r="C639" s="3">
        <v>40623</v>
      </c>
      <c r="D639" s="3">
        <f t="shared" si="127"/>
        <v>40637</v>
      </c>
      <c r="E639" s="3">
        <f t="shared" si="128"/>
        <v>40684</v>
      </c>
      <c r="F639" s="3">
        <f t="shared" si="129"/>
        <v>40633</v>
      </c>
      <c r="G639" s="61">
        <f t="shared" si="130"/>
        <v>2011</v>
      </c>
      <c r="H639" s="61">
        <f t="shared" si="131"/>
        <v>3</v>
      </c>
      <c r="I639" s="61" t="str">
        <f>VLOOKUP(H639,'Lookup Values'!$C$2:$D$13,2,FALSE)</f>
        <v>MAR</v>
      </c>
      <c r="J639" s="61">
        <f t="shared" si="132"/>
        <v>21</v>
      </c>
      <c r="K639" s="61">
        <f t="shared" si="133"/>
        <v>2</v>
      </c>
      <c r="L639" s="61" t="str">
        <f>VLOOKUP(K639,'Lookup Values'!$F$2:$G$8,2,FALSE)</f>
        <v>Monday</v>
      </c>
      <c r="M639" s="3">
        <v>40629</v>
      </c>
      <c r="N639" s="63">
        <f t="shared" si="126"/>
        <v>6</v>
      </c>
      <c r="O639" s="8">
        <v>0.34644635791895062</v>
      </c>
      <c r="P639" t="s">
        <v>18</v>
      </c>
      <c r="Q639" t="s">
        <v>19</v>
      </c>
      <c r="R639" t="str">
        <f t="shared" si="134"/>
        <v>Food: Restaurants</v>
      </c>
      <c r="S639" t="s">
        <v>17</v>
      </c>
      <c r="T639" t="s">
        <v>26</v>
      </c>
      <c r="U639" s="1">
        <v>352</v>
      </c>
      <c r="V639" s="1" t="str">
        <f t="shared" si="135"/>
        <v>Food: $352.00</v>
      </c>
      <c r="W639" s="1">
        <f>IF(U639="","",ROUND(U639*'Lookup Values'!$A$2,2))</f>
        <v>31.24</v>
      </c>
      <c r="X639" s="9" t="str">
        <f t="shared" si="136"/>
        <v>Expense</v>
      </c>
      <c r="Y639" s="2" t="s">
        <v>617</v>
      </c>
      <c r="Z639" s="3">
        <f t="shared" si="137"/>
        <v>40623</v>
      </c>
      <c r="AA639" s="67" t="str">
        <f t="shared" si="138"/>
        <v>NO</v>
      </c>
      <c r="AB639" s="2" t="str">
        <f t="shared" si="139"/>
        <v>NO</v>
      </c>
      <c r="AC639" t="str">
        <f>IF(AND(AND(G639&gt;=2007,G639&lt;=2009),OR(S639&lt;&gt;"MTA",S639&lt;&gt;"Fandango"),OR(P639="Food",P639="Shopping",P639="Entertainment")),"Awesome Transaction",IF(AND(G639&lt;=2010,Q639&lt;&gt;"Alcohol"),"Late Transaction",IF(G639=2006,"Early Transaction","CRAP Transaction")))</f>
        <v>CRAP Transaction</v>
      </c>
    </row>
    <row r="640" spans="1:29" x14ac:dyDescent="0.25">
      <c r="A640" s="2">
        <v>639</v>
      </c>
      <c r="B640" s="3" t="str">
        <f>TEXT(C640,"yymmdd") &amp; "-" &amp; UPPER(LEFT(P640,2)) &amp; "-" &amp; UPPER(LEFT(S640,3))</f>
        <v>110415-HO-BED</v>
      </c>
      <c r="C640" s="3">
        <v>40648</v>
      </c>
      <c r="D640" s="3">
        <f t="shared" si="127"/>
        <v>40662</v>
      </c>
      <c r="E640" s="3">
        <f t="shared" si="128"/>
        <v>40709</v>
      </c>
      <c r="F640" s="3">
        <f t="shared" si="129"/>
        <v>40663</v>
      </c>
      <c r="G640" s="61">
        <f t="shared" si="130"/>
        <v>2011</v>
      </c>
      <c r="H640" s="61">
        <f t="shared" si="131"/>
        <v>4</v>
      </c>
      <c r="I640" s="61" t="str">
        <f>VLOOKUP(H640,'Lookup Values'!$C$2:$D$13,2,FALSE)</f>
        <v>APR</v>
      </c>
      <c r="J640" s="61">
        <f t="shared" si="132"/>
        <v>15</v>
      </c>
      <c r="K640" s="61">
        <f t="shared" si="133"/>
        <v>6</v>
      </c>
      <c r="L640" s="61" t="str">
        <f>VLOOKUP(K640,'Lookup Values'!$F$2:$G$8,2,FALSE)</f>
        <v>Friday</v>
      </c>
      <c r="M640" s="3">
        <v>40656</v>
      </c>
      <c r="N640" s="63">
        <f t="shared" si="126"/>
        <v>8</v>
      </c>
      <c r="O640" s="8">
        <v>0.28116546262908271</v>
      </c>
      <c r="P640" t="s">
        <v>38</v>
      </c>
      <c r="Q640" t="s">
        <v>39</v>
      </c>
      <c r="R640" t="str">
        <f t="shared" si="134"/>
        <v>Home: Cleaning Supplies</v>
      </c>
      <c r="S640" t="s">
        <v>37</v>
      </c>
      <c r="T640" t="s">
        <v>16</v>
      </c>
      <c r="U640" s="1">
        <v>48</v>
      </c>
      <c r="V640" s="1" t="str">
        <f t="shared" si="135"/>
        <v>Home: $48.00</v>
      </c>
      <c r="W640" s="1">
        <f>IF(U640="","",ROUND(U640*'Lookup Values'!$A$2,2))</f>
        <v>4.26</v>
      </c>
      <c r="X640" s="9" t="str">
        <f t="shared" si="136"/>
        <v>Expense</v>
      </c>
      <c r="Y640" s="2" t="s">
        <v>392</v>
      </c>
      <c r="Z640" s="3">
        <f t="shared" si="137"/>
        <v>40648</v>
      </c>
      <c r="AA640" s="67" t="str">
        <f t="shared" si="138"/>
        <v>NO</v>
      </c>
      <c r="AB640" s="2" t="str">
        <f t="shared" si="139"/>
        <v>NO</v>
      </c>
      <c r="AC640" t="str">
        <f>IF(AND(AND(G640&gt;=2007,G640&lt;=2009),OR(S640&lt;&gt;"MTA",S640&lt;&gt;"Fandango"),OR(P640="Food",P640="Shopping",P640="Entertainment")),"Awesome Transaction",IF(AND(G640&lt;=2010,Q640&lt;&gt;"Alcohol"),"Late Transaction",IF(G640=2006,"Early Transaction","CRAP Transaction")))</f>
        <v>CRAP Transaction</v>
      </c>
    </row>
    <row r="641" spans="1:29" x14ac:dyDescent="0.25">
      <c r="A641" s="2">
        <v>640</v>
      </c>
      <c r="B641" s="3" t="str">
        <f>TEXT(C641,"yymmdd") &amp; "-" &amp; UPPER(LEFT(P641,2)) &amp; "-" &amp; UPPER(LEFT(S641,3))</f>
        <v>120821-IN-LEG</v>
      </c>
      <c r="C641" s="3">
        <v>41142</v>
      </c>
      <c r="D641" s="3">
        <f t="shared" si="127"/>
        <v>41156</v>
      </c>
      <c r="E641" s="3">
        <f t="shared" si="128"/>
        <v>41203</v>
      </c>
      <c r="F641" s="3">
        <f t="shared" si="129"/>
        <v>41152</v>
      </c>
      <c r="G641" s="61">
        <f t="shared" si="130"/>
        <v>2012</v>
      </c>
      <c r="H641" s="61">
        <f t="shared" si="131"/>
        <v>8</v>
      </c>
      <c r="I641" s="61" t="str">
        <f>VLOOKUP(H641,'Lookup Values'!$C$2:$D$13,2,FALSE)</f>
        <v>AUG</v>
      </c>
      <c r="J641" s="61">
        <f t="shared" si="132"/>
        <v>21</v>
      </c>
      <c r="K641" s="61">
        <f t="shared" si="133"/>
        <v>3</v>
      </c>
      <c r="L641" s="61" t="str">
        <f>VLOOKUP(K641,'Lookup Values'!$F$2:$G$8,2,FALSE)</f>
        <v>Tuesday</v>
      </c>
      <c r="M641" s="3">
        <v>41143</v>
      </c>
      <c r="N641" s="63">
        <f t="shared" si="126"/>
        <v>1</v>
      </c>
      <c r="O641" s="8">
        <v>0.19954305325260246</v>
      </c>
      <c r="P641" t="s">
        <v>61</v>
      </c>
      <c r="Q641" t="s">
        <v>63</v>
      </c>
      <c r="R641" t="str">
        <f t="shared" si="134"/>
        <v>Income: Freelance Project</v>
      </c>
      <c r="S641" t="s">
        <v>66</v>
      </c>
      <c r="T641" t="s">
        <v>16</v>
      </c>
      <c r="U641" s="1">
        <v>255</v>
      </c>
      <c r="V641" s="1" t="str">
        <f t="shared" si="135"/>
        <v>Income: $255.00</v>
      </c>
      <c r="W641" s="1">
        <f>IF(U641="","",ROUND(U641*'Lookup Values'!$A$2,2))</f>
        <v>22.63</v>
      </c>
      <c r="X641" s="9" t="str">
        <f t="shared" si="136"/>
        <v>Income</v>
      </c>
      <c r="Y641" s="2" t="s">
        <v>618</v>
      </c>
      <c r="Z641" s="3">
        <f t="shared" si="137"/>
        <v>41142</v>
      </c>
      <c r="AA641" s="67" t="str">
        <f t="shared" si="138"/>
        <v>NO</v>
      </c>
      <c r="AB641" s="2" t="str">
        <f t="shared" si="139"/>
        <v>NO</v>
      </c>
      <c r="AC641" t="str">
        <f>IF(AND(AND(G641&gt;=2007,G641&lt;=2009),OR(S641&lt;&gt;"MTA",S641&lt;&gt;"Fandango"),OR(P641="Food",P641="Shopping",P641="Entertainment")),"Awesome Transaction",IF(AND(G641&lt;=2010,Q641&lt;&gt;"Alcohol"),"Late Transaction",IF(G641=2006,"Early Transaction","CRAP Transaction")))</f>
        <v>CRAP Transaction</v>
      </c>
    </row>
    <row r="642" spans="1:29" x14ac:dyDescent="0.25">
      <c r="A642" s="2">
        <v>641</v>
      </c>
      <c r="B642" s="3" t="str">
        <f>TEXT(C642,"yymmdd") &amp; "-" &amp; UPPER(LEFT(P642,2)) &amp; "-" &amp; UPPER(LEFT(S642,3))</f>
        <v>081222-EN-MOE</v>
      </c>
      <c r="C642" s="3">
        <v>39804</v>
      </c>
      <c r="D642" s="3">
        <f t="shared" si="127"/>
        <v>39818</v>
      </c>
      <c r="E642" s="3">
        <f t="shared" si="128"/>
        <v>39866</v>
      </c>
      <c r="F642" s="3">
        <f t="shared" si="129"/>
        <v>39813</v>
      </c>
      <c r="G642" s="61">
        <f t="shared" si="130"/>
        <v>2008</v>
      </c>
      <c r="H642" s="61">
        <f t="shared" si="131"/>
        <v>12</v>
      </c>
      <c r="I642" s="61" t="str">
        <f>VLOOKUP(H642,'Lookup Values'!$C$2:$D$13,2,FALSE)</f>
        <v>DEC</v>
      </c>
      <c r="J642" s="61">
        <f t="shared" si="132"/>
        <v>22</v>
      </c>
      <c r="K642" s="61">
        <f t="shared" si="133"/>
        <v>2</v>
      </c>
      <c r="L642" s="61" t="str">
        <f>VLOOKUP(K642,'Lookup Values'!$F$2:$G$8,2,FALSE)</f>
        <v>Monday</v>
      </c>
      <c r="M642" s="3">
        <v>39810</v>
      </c>
      <c r="N642" s="63">
        <f t="shared" ref="N642:N705" si="140">M642-C642</f>
        <v>6</v>
      </c>
      <c r="O642" s="8">
        <v>0.35916590267921122</v>
      </c>
      <c r="P642" t="s">
        <v>14</v>
      </c>
      <c r="Q642" t="s">
        <v>15</v>
      </c>
      <c r="R642" t="str">
        <f t="shared" si="134"/>
        <v>Entertainment: Alcohol</v>
      </c>
      <c r="S642" t="s">
        <v>13</v>
      </c>
      <c r="T642" t="s">
        <v>26</v>
      </c>
      <c r="U642" s="1">
        <v>472</v>
      </c>
      <c r="V642" s="1" t="str">
        <f t="shared" si="135"/>
        <v>Entertainment: $472.00</v>
      </c>
      <c r="W642" s="1">
        <f>IF(U642="","",ROUND(U642*'Lookup Values'!$A$2,2))</f>
        <v>41.89</v>
      </c>
      <c r="X642" s="9" t="str">
        <f t="shared" si="136"/>
        <v>Expense</v>
      </c>
      <c r="Y642" s="2" t="s">
        <v>619</v>
      </c>
      <c r="Z642" s="3">
        <f t="shared" si="137"/>
        <v>39804</v>
      </c>
      <c r="AA642" s="67" t="str">
        <f t="shared" si="138"/>
        <v>NO</v>
      </c>
      <c r="AB642" s="2" t="str">
        <f t="shared" si="139"/>
        <v>NO</v>
      </c>
      <c r="AC642" t="str">
        <f>IF(AND(AND(G642&gt;=2007,G642&lt;=2009),OR(S642&lt;&gt;"MTA",S642&lt;&gt;"Fandango"),OR(P642="Food",P642="Shopping",P642="Entertainment")),"Awesome Transaction",IF(AND(G642&lt;=2010,Q642&lt;&gt;"Alcohol"),"Late Transaction",IF(G642=2006,"Early Transaction","CRAP Transaction")))</f>
        <v>Awesome Transaction</v>
      </c>
    </row>
    <row r="643" spans="1:29" x14ac:dyDescent="0.25">
      <c r="A643" s="2">
        <v>642</v>
      </c>
      <c r="B643" s="3" t="str">
        <f>TEXT(C643,"yymmdd") &amp; "-" &amp; UPPER(LEFT(P643,2)) &amp; "-" &amp; UPPER(LEFT(S643,3))</f>
        <v>110501-TR-MTA</v>
      </c>
      <c r="C643" s="3">
        <v>40664</v>
      </c>
      <c r="D643" s="3">
        <f t="shared" ref="D643:D706" si="141">WORKDAY(C643,10)</f>
        <v>40676</v>
      </c>
      <c r="E643" s="3">
        <f t="shared" ref="E643:E706" si="142">EDATE(C643,2)</f>
        <v>40725</v>
      </c>
      <c r="F643" s="3">
        <f t="shared" ref="F643:F706" si="143">EOMONTH(C643,0)</f>
        <v>40694</v>
      </c>
      <c r="G643" s="61">
        <f t="shared" ref="G643:G706" si="144">YEAR(C643)</f>
        <v>2011</v>
      </c>
      <c r="H643" s="61">
        <f t="shared" ref="H643:H706" si="145">MONTH(C643)</f>
        <v>5</v>
      </c>
      <c r="I643" s="61" t="str">
        <f>VLOOKUP(H643,'Lookup Values'!$C$2:$D$13,2,FALSE)</f>
        <v>MAY</v>
      </c>
      <c r="J643" s="61">
        <f t="shared" ref="J643:J706" si="146">DAY(C643)</f>
        <v>1</v>
      </c>
      <c r="K643" s="61">
        <f t="shared" ref="K643:K706" si="147">WEEKDAY(C643)</f>
        <v>1</v>
      </c>
      <c r="L643" s="61" t="str">
        <f>VLOOKUP(K643,'Lookup Values'!$F$2:$G$8,2,FALSE)</f>
        <v>Sunday</v>
      </c>
      <c r="M643" s="3">
        <v>40674</v>
      </c>
      <c r="N643" s="63">
        <f t="shared" si="140"/>
        <v>10</v>
      </c>
      <c r="O643" s="8">
        <v>0.78110871299242612</v>
      </c>
      <c r="P643" t="s">
        <v>33</v>
      </c>
      <c r="Q643" t="s">
        <v>34</v>
      </c>
      <c r="R643" t="str">
        <f t="shared" ref="R643:R706" si="148">P643 &amp; ": " &amp; Q643</f>
        <v>Transportation: Subway</v>
      </c>
      <c r="S643" t="s">
        <v>32</v>
      </c>
      <c r="T643" t="s">
        <v>26</v>
      </c>
      <c r="U643" s="1">
        <v>264</v>
      </c>
      <c r="V643" s="1" t="str">
        <f t="shared" ref="V643:V706" si="149">P643 &amp; ": " &amp; TEXT(U643,"$#,###.00")</f>
        <v>Transportation: $264.00</v>
      </c>
      <c r="W643" s="1">
        <f>IF(U643="","",ROUND(U643*'Lookup Values'!$A$2,2))</f>
        <v>23.43</v>
      </c>
      <c r="X643" s="9" t="str">
        <f t="shared" ref="X643:X706" si="150">IF(P643="Income","Income","Expense")</f>
        <v>Expense</v>
      </c>
      <c r="Y643" s="2" t="s">
        <v>178</v>
      </c>
      <c r="Z643" s="3">
        <f t="shared" ref="Z643:Z706" si="151">VALUE(SUBSTITUTE(Y643,".","/"))</f>
        <v>40664</v>
      </c>
      <c r="AA643" s="67" t="str">
        <f t="shared" ref="AA643:AA706" si="152">IF(OR(P643="Transportation",Q643="Professional Development",Q643="Electronics"),"YES","NO")</f>
        <v>YES</v>
      </c>
      <c r="AB643" s="2" t="str">
        <f t="shared" ref="AB643:AB706" si="153">IF(AND(AA643="YES",U643&gt;=400),"YES","NO")</f>
        <v>NO</v>
      </c>
      <c r="AC643" t="str">
        <f>IF(AND(AND(G643&gt;=2007,G643&lt;=2009),OR(S643&lt;&gt;"MTA",S643&lt;&gt;"Fandango"),OR(P643="Food",P643="Shopping",P643="Entertainment")),"Awesome Transaction",IF(AND(G643&lt;=2010,Q643&lt;&gt;"Alcohol"),"Late Transaction",IF(G643=2006,"Early Transaction","CRAP Transaction")))</f>
        <v>CRAP Transaction</v>
      </c>
    </row>
    <row r="644" spans="1:29" x14ac:dyDescent="0.25">
      <c r="A644" s="2">
        <v>643</v>
      </c>
      <c r="B644" s="3" t="str">
        <f>TEXT(C644,"yymmdd") &amp; "-" &amp; UPPER(LEFT(P644,2)) &amp; "-" &amp; UPPER(LEFT(S644,3))</f>
        <v>110222-FO-CIT</v>
      </c>
      <c r="C644" s="3">
        <v>40596</v>
      </c>
      <c r="D644" s="3">
        <f t="shared" si="141"/>
        <v>40610</v>
      </c>
      <c r="E644" s="3">
        <f t="shared" si="142"/>
        <v>40655</v>
      </c>
      <c r="F644" s="3">
        <f t="shared" si="143"/>
        <v>40602</v>
      </c>
      <c r="G644" s="61">
        <f t="shared" si="144"/>
        <v>2011</v>
      </c>
      <c r="H644" s="61">
        <f t="shared" si="145"/>
        <v>2</v>
      </c>
      <c r="I644" s="61" t="str">
        <f>VLOOKUP(H644,'Lookup Values'!$C$2:$D$13,2,FALSE)</f>
        <v>FEB</v>
      </c>
      <c r="J644" s="61">
        <f t="shared" si="146"/>
        <v>22</v>
      </c>
      <c r="K644" s="61">
        <f t="shared" si="147"/>
        <v>3</v>
      </c>
      <c r="L644" s="61" t="str">
        <f>VLOOKUP(K644,'Lookup Values'!$F$2:$G$8,2,FALSE)</f>
        <v>Tuesday</v>
      </c>
      <c r="M644" s="3">
        <v>40604</v>
      </c>
      <c r="N644" s="63">
        <f t="shared" si="140"/>
        <v>8</v>
      </c>
      <c r="O644" s="8">
        <v>0.16518628092004817</v>
      </c>
      <c r="P644" t="s">
        <v>18</v>
      </c>
      <c r="Q644" t="s">
        <v>43</v>
      </c>
      <c r="R644" t="str">
        <f t="shared" si="148"/>
        <v>Food: Coffee</v>
      </c>
      <c r="S644" t="s">
        <v>42</v>
      </c>
      <c r="T644" t="s">
        <v>26</v>
      </c>
      <c r="U644" s="1">
        <v>37</v>
      </c>
      <c r="V644" s="1" t="str">
        <f t="shared" si="149"/>
        <v>Food: $37.00</v>
      </c>
      <c r="W644" s="1">
        <f>IF(U644="","",ROUND(U644*'Lookup Values'!$A$2,2))</f>
        <v>3.28</v>
      </c>
      <c r="X644" s="9" t="str">
        <f t="shared" si="150"/>
        <v>Expense</v>
      </c>
      <c r="Y644" s="2" t="s">
        <v>620</v>
      </c>
      <c r="Z644" s="3">
        <f t="shared" si="151"/>
        <v>40596</v>
      </c>
      <c r="AA644" s="67" t="str">
        <f t="shared" si="152"/>
        <v>NO</v>
      </c>
      <c r="AB644" s="2" t="str">
        <f t="shared" si="153"/>
        <v>NO</v>
      </c>
      <c r="AC644" t="str">
        <f>IF(AND(AND(G644&gt;=2007,G644&lt;=2009),OR(S644&lt;&gt;"MTA",S644&lt;&gt;"Fandango"),OR(P644="Food",P644="Shopping",P644="Entertainment")),"Awesome Transaction",IF(AND(G644&lt;=2010,Q644&lt;&gt;"Alcohol"),"Late Transaction",IF(G644=2006,"Early Transaction","CRAP Transaction")))</f>
        <v>CRAP Transaction</v>
      </c>
    </row>
    <row r="645" spans="1:29" x14ac:dyDescent="0.25">
      <c r="A645" s="2">
        <v>644</v>
      </c>
      <c r="B645" s="3" t="str">
        <f>TEXT(C645,"yymmdd") &amp; "-" &amp; UPPER(LEFT(P645,2)) &amp; "-" &amp; UPPER(LEFT(S645,3))</f>
        <v>070821-BI-CON</v>
      </c>
      <c r="C645" s="3">
        <v>39315</v>
      </c>
      <c r="D645" s="3">
        <f t="shared" si="141"/>
        <v>39329</v>
      </c>
      <c r="E645" s="3">
        <f t="shared" si="142"/>
        <v>39376</v>
      </c>
      <c r="F645" s="3">
        <f t="shared" si="143"/>
        <v>39325</v>
      </c>
      <c r="G645" s="61">
        <f t="shared" si="144"/>
        <v>2007</v>
      </c>
      <c r="H645" s="61">
        <f t="shared" si="145"/>
        <v>8</v>
      </c>
      <c r="I645" s="61" t="str">
        <f>VLOOKUP(H645,'Lookup Values'!$C$2:$D$13,2,FALSE)</f>
        <v>AUG</v>
      </c>
      <c r="J645" s="61">
        <f t="shared" si="146"/>
        <v>21</v>
      </c>
      <c r="K645" s="61">
        <f t="shared" si="147"/>
        <v>3</v>
      </c>
      <c r="L645" s="61" t="str">
        <f>VLOOKUP(K645,'Lookup Values'!$F$2:$G$8,2,FALSE)</f>
        <v>Tuesday</v>
      </c>
      <c r="M645" s="3">
        <v>39324</v>
      </c>
      <c r="N645" s="63">
        <f t="shared" si="140"/>
        <v>9</v>
      </c>
      <c r="O645" s="8">
        <v>0.19176773561702765</v>
      </c>
      <c r="P645" t="s">
        <v>48</v>
      </c>
      <c r="Q645" t="s">
        <v>49</v>
      </c>
      <c r="R645" t="str">
        <f t="shared" si="148"/>
        <v>Bills: Utilities</v>
      </c>
      <c r="S645" t="s">
        <v>47</v>
      </c>
      <c r="T645" t="s">
        <v>29</v>
      </c>
      <c r="U645" s="1">
        <v>17</v>
      </c>
      <c r="V645" s="1" t="str">
        <f t="shared" si="149"/>
        <v>Bills: $17.00</v>
      </c>
      <c r="W645" s="1">
        <f>IF(U645="","",ROUND(U645*'Lookup Values'!$A$2,2))</f>
        <v>1.51</v>
      </c>
      <c r="X645" s="9" t="str">
        <f t="shared" si="150"/>
        <v>Expense</v>
      </c>
      <c r="Y645" s="2" t="s">
        <v>621</v>
      </c>
      <c r="Z645" s="3">
        <f t="shared" si="151"/>
        <v>39315</v>
      </c>
      <c r="AA645" s="67" t="str">
        <f t="shared" si="152"/>
        <v>NO</v>
      </c>
      <c r="AB645" s="2" t="str">
        <f t="shared" si="153"/>
        <v>NO</v>
      </c>
      <c r="AC645" t="str">
        <f>IF(AND(AND(G645&gt;=2007,G645&lt;=2009),OR(S645&lt;&gt;"MTA",S645&lt;&gt;"Fandango"),OR(P645="Food",P645="Shopping",P645="Entertainment")),"Awesome Transaction",IF(AND(G645&lt;=2010,Q645&lt;&gt;"Alcohol"),"Late Transaction",IF(G645=2006,"Early Transaction","CRAP Transaction")))</f>
        <v>Late Transaction</v>
      </c>
    </row>
    <row r="646" spans="1:29" x14ac:dyDescent="0.25">
      <c r="A646" s="2">
        <v>645</v>
      </c>
      <c r="B646" s="3" t="str">
        <f>TEXT(C646,"yymmdd") &amp; "-" &amp; UPPER(LEFT(P646,2)) &amp; "-" &amp; UPPER(LEFT(S646,3))</f>
        <v>090623-FO-BAN</v>
      </c>
      <c r="C646" s="3">
        <v>39987</v>
      </c>
      <c r="D646" s="3">
        <f t="shared" si="141"/>
        <v>40001</v>
      </c>
      <c r="E646" s="3">
        <f t="shared" si="142"/>
        <v>40048</v>
      </c>
      <c r="F646" s="3">
        <f t="shared" si="143"/>
        <v>39994</v>
      </c>
      <c r="G646" s="61">
        <f t="shared" si="144"/>
        <v>2009</v>
      </c>
      <c r="H646" s="61">
        <f t="shared" si="145"/>
        <v>6</v>
      </c>
      <c r="I646" s="61" t="str">
        <f>VLOOKUP(H646,'Lookup Values'!$C$2:$D$13,2,FALSE)</f>
        <v>JUN</v>
      </c>
      <c r="J646" s="61">
        <f t="shared" si="146"/>
        <v>23</v>
      </c>
      <c r="K646" s="61">
        <f t="shared" si="147"/>
        <v>3</v>
      </c>
      <c r="L646" s="61" t="str">
        <f>VLOOKUP(K646,'Lookup Values'!$F$2:$G$8,2,FALSE)</f>
        <v>Tuesday</v>
      </c>
      <c r="M646" s="3">
        <v>39988</v>
      </c>
      <c r="N646" s="63">
        <f t="shared" si="140"/>
        <v>1</v>
      </c>
      <c r="O646" s="8">
        <v>0.97808185028356165</v>
      </c>
      <c r="P646" t="s">
        <v>18</v>
      </c>
      <c r="Q646" t="s">
        <v>19</v>
      </c>
      <c r="R646" t="str">
        <f t="shared" si="148"/>
        <v>Food: Restaurants</v>
      </c>
      <c r="S646" t="s">
        <v>17</v>
      </c>
      <c r="T646" t="s">
        <v>26</v>
      </c>
      <c r="U646" s="1">
        <v>200</v>
      </c>
      <c r="V646" s="1" t="str">
        <f t="shared" si="149"/>
        <v>Food: $200.00</v>
      </c>
      <c r="W646" s="1">
        <f>IF(U646="","",ROUND(U646*'Lookup Values'!$A$2,2))</f>
        <v>17.75</v>
      </c>
      <c r="X646" s="9" t="str">
        <f t="shared" si="150"/>
        <v>Expense</v>
      </c>
      <c r="Y646" s="2" t="s">
        <v>622</v>
      </c>
      <c r="Z646" s="3">
        <f t="shared" si="151"/>
        <v>39987</v>
      </c>
      <c r="AA646" s="67" t="str">
        <f t="shared" si="152"/>
        <v>NO</v>
      </c>
      <c r="AB646" s="2" t="str">
        <f t="shared" si="153"/>
        <v>NO</v>
      </c>
      <c r="AC646" t="str">
        <f>IF(AND(AND(G646&gt;=2007,G646&lt;=2009),OR(S646&lt;&gt;"MTA",S646&lt;&gt;"Fandango"),OR(P646="Food",P646="Shopping",P646="Entertainment")),"Awesome Transaction",IF(AND(G646&lt;=2010,Q646&lt;&gt;"Alcohol"),"Late Transaction",IF(G646=2006,"Early Transaction","CRAP Transaction")))</f>
        <v>Awesome Transaction</v>
      </c>
    </row>
    <row r="647" spans="1:29" x14ac:dyDescent="0.25">
      <c r="A647" s="2">
        <v>646</v>
      </c>
      <c r="B647" s="3" t="str">
        <f>TEXT(C647,"yymmdd") &amp; "-" &amp; UPPER(LEFT(P647,2)) &amp; "-" &amp; UPPER(LEFT(S647,3))</f>
        <v>070629-FO-CIT</v>
      </c>
      <c r="C647" s="3">
        <v>39262</v>
      </c>
      <c r="D647" s="3">
        <f t="shared" si="141"/>
        <v>39276</v>
      </c>
      <c r="E647" s="3">
        <f t="shared" si="142"/>
        <v>39323</v>
      </c>
      <c r="F647" s="3">
        <f t="shared" si="143"/>
        <v>39263</v>
      </c>
      <c r="G647" s="61">
        <f t="shared" si="144"/>
        <v>2007</v>
      </c>
      <c r="H647" s="61">
        <f t="shared" si="145"/>
        <v>6</v>
      </c>
      <c r="I647" s="61" t="str">
        <f>VLOOKUP(H647,'Lookup Values'!$C$2:$D$13,2,FALSE)</f>
        <v>JUN</v>
      </c>
      <c r="J647" s="61">
        <f t="shared" si="146"/>
        <v>29</v>
      </c>
      <c r="K647" s="61">
        <f t="shared" si="147"/>
        <v>6</v>
      </c>
      <c r="L647" s="61" t="str">
        <f>VLOOKUP(K647,'Lookup Values'!$F$2:$G$8,2,FALSE)</f>
        <v>Friday</v>
      </c>
      <c r="M647" s="3">
        <v>39268</v>
      </c>
      <c r="N647" s="63">
        <f t="shared" si="140"/>
        <v>6</v>
      </c>
      <c r="O647" s="8">
        <v>0.3857363028310874</v>
      </c>
      <c r="P647" t="s">
        <v>18</v>
      </c>
      <c r="Q647" t="s">
        <v>43</v>
      </c>
      <c r="R647" t="str">
        <f t="shared" si="148"/>
        <v>Food: Coffee</v>
      </c>
      <c r="S647" t="s">
        <v>42</v>
      </c>
      <c r="T647" t="s">
        <v>29</v>
      </c>
      <c r="U647" s="1">
        <v>107</v>
      </c>
      <c r="V647" s="1" t="str">
        <f t="shared" si="149"/>
        <v>Food: $107.00</v>
      </c>
      <c r="W647" s="1">
        <f>IF(U647="","",ROUND(U647*'Lookup Values'!$A$2,2))</f>
        <v>9.5</v>
      </c>
      <c r="X647" s="9" t="str">
        <f t="shared" si="150"/>
        <v>Expense</v>
      </c>
      <c r="Y647" s="2" t="s">
        <v>459</v>
      </c>
      <c r="Z647" s="3">
        <f t="shared" si="151"/>
        <v>39262</v>
      </c>
      <c r="AA647" s="67" t="str">
        <f t="shared" si="152"/>
        <v>NO</v>
      </c>
      <c r="AB647" s="2" t="str">
        <f t="shared" si="153"/>
        <v>NO</v>
      </c>
      <c r="AC647" t="str">
        <f>IF(AND(AND(G647&gt;=2007,G647&lt;=2009),OR(S647&lt;&gt;"MTA",S647&lt;&gt;"Fandango"),OR(P647="Food",P647="Shopping",P647="Entertainment")),"Awesome Transaction",IF(AND(G647&lt;=2010,Q647&lt;&gt;"Alcohol"),"Late Transaction",IF(G647=2006,"Early Transaction","CRAP Transaction")))</f>
        <v>Awesome Transaction</v>
      </c>
    </row>
    <row r="648" spans="1:29" x14ac:dyDescent="0.25">
      <c r="A648" s="2">
        <v>647</v>
      </c>
      <c r="B648" s="3" t="str">
        <f>TEXT(C648,"yymmdd") &amp; "-" &amp; UPPER(LEFT(P648,2)) &amp; "-" &amp; UPPER(LEFT(S648,3))</f>
        <v>100221-BI-CON</v>
      </c>
      <c r="C648" s="3">
        <v>40230</v>
      </c>
      <c r="D648" s="3">
        <f t="shared" si="141"/>
        <v>40242</v>
      </c>
      <c r="E648" s="3">
        <f t="shared" si="142"/>
        <v>40289</v>
      </c>
      <c r="F648" s="3">
        <f t="shared" si="143"/>
        <v>40237</v>
      </c>
      <c r="G648" s="61">
        <f t="shared" si="144"/>
        <v>2010</v>
      </c>
      <c r="H648" s="61">
        <f t="shared" si="145"/>
        <v>2</v>
      </c>
      <c r="I648" s="61" t="str">
        <f>VLOOKUP(H648,'Lookup Values'!$C$2:$D$13,2,FALSE)</f>
        <v>FEB</v>
      </c>
      <c r="J648" s="61">
        <f t="shared" si="146"/>
        <v>21</v>
      </c>
      <c r="K648" s="61">
        <f t="shared" si="147"/>
        <v>1</v>
      </c>
      <c r="L648" s="61" t="str">
        <f>VLOOKUP(K648,'Lookup Values'!$F$2:$G$8,2,FALSE)</f>
        <v>Sunday</v>
      </c>
      <c r="M648" s="3">
        <v>40237</v>
      </c>
      <c r="N648" s="63">
        <f t="shared" si="140"/>
        <v>7</v>
      </c>
      <c r="O648" s="8">
        <v>0.6517462193737259</v>
      </c>
      <c r="P648" t="s">
        <v>48</v>
      </c>
      <c r="Q648" t="s">
        <v>49</v>
      </c>
      <c r="R648" t="str">
        <f t="shared" si="148"/>
        <v>Bills: Utilities</v>
      </c>
      <c r="S648" t="s">
        <v>47</v>
      </c>
      <c r="T648" t="s">
        <v>16</v>
      </c>
      <c r="U648" s="1">
        <v>82</v>
      </c>
      <c r="V648" s="1" t="str">
        <f t="shared" si="149"/>
        <v>Bills: $82.00</v>
      </c>
      <c r="W648" s="1">
        <f>IF(U648="","",ROUND(U648*'Lookup Values'!$A$2,2))</f>
        <v>7.28</v>
      </c>
      <c r="X648" s="9" t="str">
        <f t="shared" si="150"/>
        <v>Expense</v>
      </c>
      <c r="Y648" s="2" t="s">
        <v>623</v>
      </c>
      <c r="Z648" s="3">
        <f t="shared" si="151"/>
        <v>40230</v>
      </c>
      <c r="AA648" s="67" t="str">
        <f t="shared" si="152"/>
        <v>NO</v>
      </c>
      <c r="AB648" s="2" t="str">
        <f t="shared" si="153"/>
        <v>NO</v>
      </c>
      <c r="AC648" t="str">
        <f>IF(AND(AND(G648&gt;=2007,G648&lt;=2009),OR(S648&lt;&gt;"MTA",S648&lt;&gt;"Fandango"),OR(P648="Food",P648="Shopping",P648="Entertainment")),"Awesome Transaction",IF(AND(G648&lt;=2010,Q648&lt;&gt;"Alcohol"),"Late Transaction",IF(G648=2006,"Early Transaction","CRAP Transaction")))</f>
        <v>Late Transaction</v>
      </c>
    </row>
    <row r="649" spans="1:29" x14ac:dyDescent="0.25">
      <c r="A649" s="2">
        <v>648</v>
      </c>
      <c r="B649" s="3" t="str">
        <f>TEXT(C649,"yymmdd") &amp; "-" &amp; UPPER(LEFT(P649,2)) &amp; "-" &amp; UPPER(LEFT(S649,3))</f>
        <v>120820-IN-EZE</v>
      </c>
      <c r="C649" s="3">
        <v>41141</v>
      </c>
      <c r="D649" s="3">
        <f t="shared" si="141"/>
        <v>41155</v>
      </c>
      <c r="E649" s="3">
        <f t="shared" si="142"/>
        <v>41202</v>
      </c>
      <c r="F649" s="3">
        <f t="shared" si="143"/>
        <v>41152</v>
      </c>
      <c r="G649" s="61">
        <f t="shared" si="144"/>
        <v>2012</v>
      </c>
      <c r="H649" s="61">
        <f t="shared" si="145"/>
        <v>8</v>
      </c>
      <c r="I649" s="61" t="str">
        <f>VLOOKUP(H649,'Lookup Values'!$C$2:$D$13,2,FALSE)</f>
        <v>AUG</v>
      </c>
      <c r="J649" s="61">
        <f t="shared" si="146"/>
        <v>20</v>
      </c>
      <c r="K649" s="61">
        <f t="shared" si="147"/>
        <v>2</v>
      </c>
      <c r="L649" s="61" t="str">
        <f>VLOOKUP(K649,'Lookup Values'!$F$2:$G$8,2,FALSE)</f>
        <v>Monday</v>
      </c>
      <c r="M649" s="3">
        <v>41150</v>
      </c>
      <c r="N649" s="63">
        <f t="shared" si="140"/>
        <v>9</v>
      </c>
      <c r="O649" s="8">
        <v>7.3047391194347444E-3</v>
      </c>
      <c r="P649" t="s">
        <v>61</v>
      </c>
      <c r="Q649" t="s">
        <v>62</v>
      </c>
      <c r="R649" t="str">
        <f t="shared" si="148"/>
        <v>Income: Salary</v>
      </c>
      <c r="S649" t="s">
        <v>65</v>
      </c>
      <c r="T649" t="s">
        <v>29</v>
      </c>
      <c r="U649" s="1">
        <v>379</v>
      </c>
      <c r="V649" s="1" t="str">
        <f t="shared" si="149"/>
        <v>Income: $379.00</v>
      </c>
      <c r="W649" s="1">
        <f>IF(U649="","",ROUND(U649*'Lookup Values'!$A$2,2))</f>
        <v>33.64</v>
      </c>
      <c r="X649" s="9" t="str">
        <f t="shared" si="150"/>
        <v>Income</v>
      </c>
      <c r="Y649" s="2" t="s">
        <v>624</v>
      </c>
      <c r="Z649" s="3">
        <f t="shared" si="151"/>
        <v>41141</v>
      </c>
      <c r="AA649" s="67" t="str">
        <f t="shared" si="152"/>
        <v>NO</v>
      </c>
      <c r="AB649" s="2" t="str">
        <f t="shared" si="153"/>
        <v>NO</v>
      </c>
      <c r="AC649" t="str">
        <f>IF(AND(AND(G649&gt;=2007,G649&lt;=2009),OR(S649&lt;&gt;"MTA",S649&lt;&gt;"Fandango"),OR(P649="Food",P649="Shopping",P649="Entertainment")),"Awesome Transaction",IF(AND(G649&lt;=2010,Q649&lt;&gt;"Alcohol"),"Late Transaction",IF(G649=2006,"Early Transaction","CRAP Transaction")))</f>
        <v>CRAP Transaction</v>
      </c>
    </row>
    <row r="650" spans="1:29" x14ac:dyDescent="0.25">
      <c r="A650" s="2">
        <v>649</v>
      </c>
      <c r="B650" s="3" t="str">
        <f>TEXT(C650,"yymmdd") &amp; "-" &amp; UPPER(LEFT(P650,2)) &amp; "-" &amp; UPPER(LEFT(S650,3))</f>
        <v>110406-TR-MTA</v>
      </c>
      <c r="C650" s="3">
        <v>40639</v>
      </c>
      <c r="D650" s="3">
        <f t="shared" si="141"/>
        <v>40653</v>
      </c>
      <c r="E650" s="3">
        <f t="shared" si="142"/>
        <v>40700</v>
      </c>
      <c r="F650" s="3">
        <f t="shared" si="143"/>
        <v>40663</v>
      </c>
      <c r="G650" s="61">
        <f t="shared" si="144"/>
        <v>2011</v>
      </c>
      <c r="H650" s="61">
        <f t="shared" si="145"/>
        <v>4</v>
      </c>
      <c r="I650" s="61" t="str">
        <f>VLOOKUP(H650,'Lookup Values'!$C$2:$D$13,2,FALSE)</f>
        <v>APR</v>
      </c>
      <c r="J650" s="61">
        <f t="shared" si="146"/>
        <v>6</v>
      </c>
      <c r="K650" s="61">
        <f t="shared" si="147"/>
        <v>4</v>
      </c>
      <c r="L650" s="61" t="str">
        <f>VLOOKUP(K650,'Lookup Values'!$F$2:$G$8,2,FALSE)</f>
        <v>Wednesday</v>
      </c>
      <c r="M650" s="3">
        <v>40646</v>
      </c>
      <c r="N650" s="63">
        <f t="shared" si="140"/>
        <v>7</v>
      </c>
      <c r="O650" s="8">
        <v>0.79312798464640311</v>
      </c>
      <c r="P650" t="s">
        <v>33</v>
      </c>
      <c r="Q650" t="s">
        <v>34</v>
      </c>
      <c r="R650" t="str">
        <f t="shared" si="148"/>
        <v>Transportation: Subway</v>
      </c>
      <c r="S650" t="s">
        <v>32</v>
      </c>
      <c r="T650" t="s">
        <v>26</v>
      </c>
      <c r="U650" s="1">
        <v>139</v>
      </c>
      <c r="V650" s="1" t="str">
        <f t="shared" si="149"/>
        <v>Transportation: $139.00</v>
      </c>
      <c r="W650" s="1">
        <f>IF(U650="","",ROUND(U650*'Lookup Values'!$A$2,2))</f>
        <v>12.34</v>
      </c>
      <c r="X650" s="9" t="str">
        <f t="shared" si="150"/>
        <v>Expense</v>
      </c>
      <c r="Y650" s="2" t="s">
        <v>625</v>
      </c>
      <c r="Z650" s="3">
        <f t="shared" si="151"/>
        <v>40639</v>
      </c>
      <c r="AA650" s="67" t="str">
        <f t="shared" si="152"/>
        <v>YES</v>
      </c>
      <c r="AB650" s="2" t="str">
        <f t="shared" si="153"/>
        <v>NO</v>
      </c>
      <c r="AC650" t="str">
        <f>IF(AND(AND(G650&gt;=2007,G650&lt;=2009),OR(S650&lt;&gt;"MTA",S650&lt;&gt;"Fandango"),OR(P650="Food",P650="Shopping",P650="Entertainment")),"Awesome Transaction",IF(AND(G650&lt;=2010,Q650&lt;&gt;"Alcohol"),"Late Transaction",IF(G650=2006,"Early Transaction","CRAP Transaction")))</f>
        <v>CRAP Transaction</v>
      </c>
    </row>
    <row r="651" spans="1:29" x14ac:dyDescent="0.25">
      <c r="A651" s="2">
        <v>650</v>
      </c>
      <c r="B651" s="3" t="str">
        <f>TEXT(C651,"yymmdd") &amp; "-" &amp; UPPER(LEFT(P651,2)) &amp; "-" &amp; UPPER(LEFT(S651,3))</f>
        <v>080729-SH-AMA</v>
      </c>
      <c r="C651" s="3">
        <v>39658</v>
      </c>
      <c r="D651" s="3">
        <f t="shared" si="141"/>
        <v>39672</v>
      </c>
      <c r="E651" s="3">
        <f t="shared" si="142"/>
        <v>39720</v>
      </c>
      <c r="F651" s="3">
        <f t="shared" si="143"/>
        <v>39660</v>
      </c>
      <c r="G651" s="61">
        <f t="shared" si="144"/>
        <v>2008</v>
      </c>
      <c r="H651" s="61">
        <f t="shared" si="145"/>
        <v>7</v>
      </c>
      <c r="I651" s="61" t="str">
        <f>VLOOKUP(H651,'Lookup Values'!$C$2:$D$13,2,FALSE)</f>
        <v>JUL</v>
      </c>
      <c r="J651" s="61">
        <f t="shared" si="146"/>
        <v>29</v>
      </c>
      <c r="K651" s="61">
        <f t="shared" si="147"/>
        <v>3</v>
      </c>
      <c r="L651" s="61" t="str">
        <f>VLOOKUP(K651,'Lookup Values'!$F$2:$G$8,2,FALSE)</f>
        <v>Tuesday</v>
      </c>
      <c r="M651" s="3">
        <v>39663</v>
      </c>
      <c r="N651" s="63">
        <f t="shared" si="140"/>
        <v>5</v>
      </c>
      <c r="O651" s="8">
        <v>0.98433521555284886</v>
      </c>
      <c r="P651" t="s">
        <v>21</v>
      </c>
      <c r="Q651" t="s">
        <v>22</v>
      </c>
      <c r="R651" t="str">
        <f t="shared" si="148"/>
        <v>Shopping: Electronics</v>
      </c>
      <c r="S651" t="s">
        <v>20</v>
      </c>
      <c r="T651" t="s">
        <v>29</v>
      </c>
      <c r="U651" s="1">
        <v>303</v>
      </c>
      <c r="V651" s="1" t="str">
        <f t="shared" si="149"/>
        <v>Shopping: $303.00</v>
      </c>
      <c r="W651" s="1">
        <f>IF(U651="","",ROUND(U651*'Lookup Values'!$A$2,2))</f>
        <v>26.89</v>
      </c>
      <c r="X651" s="9" t="str">
        <f t="shared" si="150"/>
        <v>Expense</v>
      </c>
      <c r="Y651" s="2" t="s">
        <v>626</v>
      </c>
      <c r="Z651" s="3">
        <f t="shared" si="151"/>
        <v>39658</v>
      </c>
      <c r="AA651" s="67" t="str">
        <f t="shared" si="152"/>
        <v>YES</v>
      </c>
      <c r="AB651" s="2" t="str">
        <f t="shared" si="153"/>
        <v>NO</v>
      </c>
      <c r="AC651" t="str">
        <f>IF(AND(AND(G651&gt;=2007,G651&lt;=2009),OR(S651&lt;&gt;"MTA",S651&lt;&gt;"Fandango"),OR(P651="Food",P651="Shopping",P651="Entertainment")),"Awesome Transaction",IF(AND(G651&lt;=2010,Q651&lt;&gt;"Alcohol"),"Late Transaction",IF(G651=2006,"Early Transaction","CRAP Transaction")))</f>
        <v>Awesome Transaction</v>
      </c>
    </row>
    <row r="652" spans="1:29" x14ac:dyDescent="0.25">
      <c r="A652" s="2">
        <v>651</v>
      </c>
      <c r="B652" s="3" t="str">
        <f>TEXT(C652,"yymmdd") &amp; "-" &amp; UPPER(LEFT(P652,2)) &amp; "-" &amp; UPPER(LEFT(S652,3))</f>
        <v>110328-SH-EXP</v>
      </c>
      <c r="C652" s="3">
        <v>40630</v>
      </c>
      <c r="D652" s="3">
        <f t="shared" si="141"/>
        <v>40644</v>
      </c>
      <c r="E652" s="3">
        <f t="shared" si="142"/>
        <v>40691</v>
      </c>
      <c r="F652" s="3">
        <f t="shared" si="143"/>
        <v>40633</v>
      </c>
      <c r="G652" s="61">
        <f t="shared" si="144"/>
        <v>2011</v>
      </c>
      <c r="H652" s="61">
        <f t="shared" si="145"/>
        <v>3</v>
      </c>
      <c r="I652" s="61" t="str">
        <f>VLOOKUP(H652,'Lookup Values'!$C$2:$D$13,2,FALSE)</f>
        <v>MAR</v>
      </c>
      <c r="J652" s="61">
        <f t="shared" si="146"/>
        <v>28</v>
      </c>
      <c r="K652" s="61">
        <f t="shared" si="147"/>
        <v>2</v>
      </c>
      <c r="L652" s="61" t="str">
        <f>VLOOKUP(K652,'Lookup Values'!$F$2:$G$8,2,FALSE)</f>
        <v>Monday</v>
      </c>
      <c r="M652" s="3">
        <v>40640</v>
      </c>
      <c r="N652" s="63">
        <f t="shared" si="140"/>
        <v>10</v>
      </c>
      <c r="O652" s="8">
        <v>0.79906329650840457</v>
      </c>
      <c r="P652" t="s">
        <v>21</v>
      </c>
      <c r="Q652" t="s">
        <v>41</v>
      </c>
      <c r="R652" t="str">
        <f t="shared" si="148"/>
        <v>Shopping: Clothing</v>
      </c>
      <c r="S652" t="s">
        <v>40</v>
      </c>
      <c r="T652" t="s">
        <v>29</v>
      </c>
      <c r="U652" s="1">
        <v>221</v>
      </c>
      <c r="V652" s="1" t="str">
        <f t="shared" si="149"/>
        <v>Shopping: $221.00</v>
      </c>
      <c r="W652" s="1">
        <f>IF(U652="","",ROUND(U652*'Lookup Values'!$A$2,2))</f>
        <v>19.61</v>
      </c>
      <c r="X652" s="9" t="str">
        <f t="shared" si="150"/>
        <v>Expense</v>
      </c>
      <c r="Y652" s="2" t="s">
        <v>513</v>
      </c>
      <c r="Z652" s="3">
        <f t="shared" si="151"/>
        <v>40630</v>
      </c>
      <c r="AA652" s="67" t="str">
        <f t="shared" si="152"/>
        <v>NO</v>
      </c>
      <c r="AB652" s="2" t="str">
        <f t="shared" si="153"/>
        <v>NO</v>
      </c>
      <c r="AC652" t="str">
        <f>IF(AND(AND(G652&gt;=2007,G652&lt;=2009),OR(S652&lt;&gt;"MTA",S652&lt;&gt;"Fandango"),OR(P652="Food",P652="Shopping",P652="Entertainment")),"Awesome Transaction",IF(AND(G652&lt;=2010,Q652&lt;&gt;"Alcohol"),"Late Transaction",IF(G652=2006,"Early Transaction","CRAP Transaction")))</f>
        <v>CRAP Transaction</v>
      </c>
    </row>
    <row r="653" spans="1:29" x14ac:dyDescent="0.25">
      <c r="A653" s="2">
        <v>652</v>
      </c>
      <c r="B653" s="3" t="str">
        <f>TEXT(C653,"yymmdd") &amp; "-" &amp; UPPER(LEFT(P653,2)) &amp; "-" &amp; UPPER(LEFT(S653,3))</f>
        <v>080325-SH-EXP</v>
      </c>
      <c r="C653" s="3">
        <v>39532</v>
      </c>
      <c r="D653" s="3">
        <f t="shared" si="141"/>
        <v>39546</v>
      </c>
      <c r="E653" s="3">
        <f t="shared" si="142"/>
        <v>39593</v>
      </c>
      <c r="F653" s="3">
        <f t="shared" si="143"/>
        <v>39538</v>
      </c>
      <c r="G653" s="61">
        <f t="shared" si="144"/>
        <v>2008</v>
      </c>
      <c r="H653" s="61">
        <f t="shared" si="145"/>
        <v>3</v>
      </c>
      <c r="I653" s="61" t="str">
        <f>VLOOKUP(H653,'Lookup Values'!$C$2:$D$13,2,FALSE)</f>
        <v>MAR</v>
      </c>
      <c r="J653" s="61">
        <f t="shared" si="146"/>
        <v>25</v>
      </c>
      <c r="K653" s="61">
        <f t="shared" si="147"/>
        <v>3</v>
      </c>
      <c r="L653" s="61" t="str">
        <f>VLOOKUP(K653,'Lookup Values'!$F$2:$G$8,2,FALSE)</f>
        <v>Tuesday</v>
      </c>
      <c r="M653" s="3">
        <v>39537</v>
      </c>
      <c r="N653" s="63">
        <f t="shared" si="140"/>
        <v>5</v>
      </c>
      <c r="O653" s="8">
        <v>0.20113174382775478</v>
      </c>
      <c r="P653" t="s">
        <v>21</v>
      </c>
      <c r="Q653" t="s">
        <v>41</v>
      </c>
      <c r="R653" t="str">
        <f t="shared" si="148"/>
        <v>Shopping: Clothing</v>
      </c>
      <c r="S653" t="s">
        <v>40</v>
      </c>
      <c r="T653" t="s">
        <v>29</v>
      </c>
      <c r="U653" s="1">
        <v>369</v>
      </c>
      <c r="V653" s="1" t="str">
        <f t="shared" si="149"/>
        <v>Shopping: $369.00</v>
      </c>
      <c r="W653" s="1">
        <f>IF(U653="","",ROUND(U653*'Lookup Values'!$A$2,2))</f>
        <v>32.75</v>
      </c>
      <c r="X653" s="9" t="str">
        <f t="shared" si="150"/>
        <v>Expense</v>
      </c>
      <c r="Y653" s="2" t="s">
        <v>394</v>
      </c>
      <c r="Z653" s="3">
        <f t="shared" si="151"/>
        <v>39532</v>
      </c>
      <c r="AA653" s="67" t="str">
        <f t="shared" si="152"/>
        <v>NO</v>
      </c>
      <c r="AB653" s="2" t="str">
        <f t="shared" si="153"/>
        <v>NO</v>
      </c>
      <c r="AC653" t="str">
        <f>IF(AND(AND(G653&gt;=2007,G653&lt;=2009),OR(S653&lt;&gt;"MTA",S653&lt;&gt;"Fandango"),OR(P653="Food",P653="Shopping",P653="Entertainment")),"Awesome Transaction",IF(AND(G653&lt;=2010,Q653&lt;&gt;"Alcohol"),"Late Transaction",IF(G653=2006,"Early Transaction","CRAP Transaction")))</f>
        <v>Awesome Transaction</v>
      </c>
    </row>
    <row r="654" spans="1:29" x14ac:dyDescent="0.25">
      <c r="A654" s="2">
        <v>653</v>
      </c>
      <c r="B654" s="3" t="str">
        <f>TEXT(C654,"yymmdd") &amp; "-" &amp; UPPER(LEFT(P654,2)) &amp; "-" &amp; UPPER(LEFT(S654,3))</f>
        <v>081113-ED-SKI</v>
      </c>
      <c r="C654" s="3">
        <v>39765</v>
      </c>
      <c r="D654" s="3">
        <f t="shared" si="141"/>
        <v>39779</v>
      </c>
      <c r="E654" s="3">
        <f t="shared" si="142"/>
        <v>39826</v>
      </c>
      <c r="F654" s="3">
        <f t="shared" si="143"/>
        <v>39782</v>
      </c>
      <c r="G654" s="61">
        <f t="shared" si="144"/>
        <v>2008</v>
      </c>
      <c r="H654" s="61">
        <f t="shared" si="145"/>
        <v>11</v>
      </c>
      <c r="I654" s="61" t="str">
        <f>VLOOKUP(H654,'Lookup Values'!$C$2:$D$13,2,FALSE)</f>
        <v>NOV</v>
      </c>
      <c r="J654" s="61">
        <f t="shared" si="146"/>
        <v>13</v>
      </c>
      <c r="K654" s="61">
        <f t="shared" si="147"/>
        <v>5</v>
      </c>
      <c r="L654" s="61" t="str">
        <f>VLOOKUP(K654,'Lookup Values'!$F$2:$G$8,2,FALSE)</f>
        <v>Thursday</v>
      </c>
      <c r="M654" s="3">
        <v>39774</v>
      </c>
      <c r="N654" s="63">
        <f t="shared" si="140"/>
        <v>9</v>
      </c>
      <c r="O654" s="8">
        <v>3.9601934485067325E-2</v>
      </c>
      <c r="P654" t="s">
        <v>24</v>
      </c>
      <c r="Q654" t="s">
        <v>36</v>
      </c>
      <c r="R654" t="str">
        <f t="shared" si="148"/>
        <v>Education: Professional Development</v>
      </c>
      <c r="S654" t="s">
        <v>35</v>
      </c>
      <c r="T654" t="s">
        <v>26</v>
      </c>
      <c r="U654" s="1">
        <v>471</v>
      </c>
      <c r="V654" s="1" t="str">
        <f t="shared" si="149"/>
        <v>Education: $471.00</v>
      </c>
      <c r="W654" s="1">
        <f>IF(U654="","",ROUND(U654*'Lookup Values'!$A$2,2))</f>
        <v>41.8</v>
      </c>
      <c r="X654" s="9" t="str">
        <f t="shared" si="150"/>
        <v>Expense</v>
      </c>
      <c r="Y654" s="2" t="s">
        <v>352</v>
      </c>
      <c r="Z654" s="3">
        <f t="shared" si="151"/>
        <v>39765</v>
      </c>
      <c r="AA654" s="67" t="str">
        <f t="shared" si="152"/>
        <v>YES</v>
      </c>
      <c r="AB654" s="2" t="str">
        <f t="shared" si="153"/>
        <v>YES</v>
      </c>
      <c r="AC654" t="str">
        <f>IF(AND(AND(G654&gt;=2007,G654&lt;=2009),OR(S654&lt;&gt;"MTA",S654&lt;&gt;"Fandango"),OR(P654="Food",P654="Shopping",P654="Entertainment")),"Awesome Transaction",IF(AND(G654&lt;=2010,Q654&lt;&gt;"Alcohol"),"Late Transaction",IF(G654=2006,"Early Transaction","CRAP Transaction")))</f>
        <v>Late Transaction</v>
      </c>
    </row>
    <row r="655" spans="1:29" x14ac:dyDescent="0.25">
      <c r="A655" s="2">
        <v>654</v>
      </c>
      <c r="B655" s="3" t="str">
        <f>TEXT(C655,"yymmdd") &amp; "-" &amp; UPPER(LEFT(P655,2)) &amp; "-" &amp; UPPER(LEFT(S655,3))</f>
        <v>100423-ED-SKI</v>
      </c>
      <c r="C655" s="3">
        <v>40291</v>
      </c>
      <c r="D655" s="3">
        <f t="shared" si="141"/>
        <v>40305</v>
      </c>
      <c r="E655" s="3">
        <f t="shared" si="142"/>
        <v>40352</v>
      </c>
      <c r="F655" s="3">
        <f t="shared" si="143"/>
        <v>40298</v>
      </c>
      <c r="G655" s="61">
        <f t="shared" si="144"/>
        <v>2010</v>
      </c>
      <c r="H655" s="61">
        <f t="shared" si="145"/>
        <v>4</v>
      </c>
      <c r="I655" s="61" t="str">
        <f>VLOOKUP(H655,'Lookup Values'!$C$2:$D$13,2,FALSE)</f>
        <v>APR</v>
      </c>
      <c r="J655" s="61">
        <f t="shared" si="146"/>
        <v>23</v>
      </c>
      <c r="K655" s="61">
        <f t="shared" si="147"/>
        <v>6</v>
      </c>
      <c r="L655" s="61" t="str">
        <f>VLOOKUP(K655,'Lookup Values'!$F$2:$G$8,2,FALSE)</f>
        <v>Friday</v>
      </c>
      <c r="M655" s="3">
        <v>40299</v>
      </c>
      <c r="N655" s="63">
        <f t="shared" si="140"/>
        <v>8</v>
      </c>
      <c r="O655" s="8">
        <v>0.8339546501800853</v>
      </c>
      <c r="P655" t="s">
        <v>24</v>
      </c>
      <c r="Q655" t="s">
        <v>36</v>
      </c>
      <c r="R655" t="str">
        <f t="shared" si="148"/>
        <v>Education: Professional Development</v>
      </c>
      <c r="S655" t="s">
        <v>35</v>
      </c>
      <c r="T655" t="s">
        <v>26</v>
      </c>
      <c r="U655" s="1">
        <v>195</v>
      </c>
      <c r="V655" s="1" t="str">
        <f t="shared" si="149"/>
        <v>Education: $195.00</v>
      </c>
      <c r="W655" s="1">
        <f>IF(U655="","",ROUND(U655*'Lookup Values'!$A$2,2))</f>
        <v>17.309999999999999</v>
      </c>
      <c r="X655" s="9" t="str">
        <f t="shared" si="150"/>
        <v>Expense</v>
      </c>
      <c r="Y655" s="2" t="s">
        <v>337</v>
      </c>
      <c r="Z655" s="3">
        <f t="shared" si="151"/>
        <v>40291</v>
      </c>
      <c r="AA655" s="67" t="str">
        <f t="shared" si="152"/>
        <v>YES</v>
      </c>
      <c r="AB655" s="2" t="str">
        <f t="shared" si="153"/>
        <v>NO</v>
      </c>
      <c r="AC655" t="str">
        <f>IF(AND(AND(G655&gt;=2007,G655&lt;=2009),OR(S655&lt;&gt;"MTA",S655&lt;&gt;"Fandango"),OR(P655="Food",P655="Shopping",P655="Entertainment")),"Awesome Transaction",IF(AND(G655&lt;=2010,Q655&lt;&gt;"Alcohol"),"Late Transaction",IF(G655=2006,"Early Transaction","CRAP Transaction")))</f>
        <v>Late Transaction</v>
      </c>
    </row>
    <row r="656" spans="1:29" x14ac:dyDescent="0.25">
      <c r="A656" s="2">
        <v>655</v>
      </c>
      <c r="B656" s="3" t="str">
        <f>TEXT(C656,"yymmdd") &amp; "-" &amp; UPPER(LEFT(P656,2)) &amp; "-" &amp; UPPER(LEFT(S656,3))</f>
        <v>070429-IN-EZE</v>
      </c>
      <c r="C656" s="3">
        <v>39201</v>
      </c>
      <c r="D656" s="3">
        <f t="shared" si="141"/>
        <v>39213</v>
      </c>
      <c r="E656" s="3">
        <f t="shared" si="142"/>
        <v>39262</v>
      </c>
      <c r="F656" s="3">
        <f t="shared" si="143"/>
        <v>39202</v>
      </c>
      <c r="G656" s="61">
        <f t="shared" si="144"/>
        <v>2007</v>
      </c>
      <c r="H656" s="61">
        <f t="shared" si="145"/>
        <v>4</v>
      </c>
      <c r="I656" s="61" t="str">
        <f>VLOOKUP(H656,'Lookup Values'!$C$2:$D$13,2,FALSE)</f>
        <v>APR</v>
      </c>
      <c r="J656" s="61">
        <f t="shared" si="146"/>
        <v>29</v>
      </c>
      <c r="K656" s="61">
        <f t="shared" si="147"/>
        <v>1</v>
      </c>
      <c r="L656" s="61" t="str">
        <f>VLOOKUP(K656,'Lookup Values'!$F$2:$G$8,2,FALSE)</f>
        <v>Sunday</v>
      </c>
      <c r="M656" s="3">
        <v>39202</v>
      </c>
      <c r="N656" s="63">
        <f t="shared" si="140"/>
        <v>1</v>
      </c>
      <c r="O656" s="8">
        <v>0.74408183192039723</v>
      </c>
      <c r="P656" t="s">
        <v>61</v>
      </c>
      <c r="Q656" t="s">
        <v>62</v>
      </c>
      <c r="R656" t="str">
        <f t="shared" si="148"/>
        <v>Income: Salary</v>
      </c>
      <c r="S656" t="s">
        <v>65</v>
      </c>
      <c r="T656" t="s">
        <v>26</v>
      </c>
      <c r="U656" s="1">
        <v>288</v>
      </c>
      <c r="V656" s="1" t="str">
        <f t="shared" si="149"/>
        <v>Income: $288.00</v>
      </c>
      <c r="W656" s="1">
        <f>IF(U656="","",ROUND(U656*'Lookup Values'!$A$2,2))</f>
        <v>25.56</v>
      </c>
      <c r="X656" s="9" t="str">
        <f t="shared" si="150"/>
        <v>Income</v>
      </c>
      <c r="Y656" s="2" t="s">
        <v>627</v>
      </c>
      <c r="Z656" s="3">
        <f t="shared" si="151"/>
        <v>39201</v>
      </c>
      <c r="AA656" s="67" t="str">
        <f t="shared" si="152"/>
        <v>NO</v>
      </c>
      <c r="AB656" s="2" t="str">
        <f t="shared" si="153"/>
        <v>NO</v>
      </c>
      <c r="AC656" t="str">
        <f>IF(AND(AND(G656&gt;=2007,G656&lt;=2009),OR(S656&lt;&gt;"MTA",S656&lt;&gt;"Fandango"),OR(P656="Food",P656="Shopping",P656="Entertainment")),"Awesome Transaction",IF(AND(G656&lt;=2010,Q656&lt;&gt;"Alcohol"),"Late Transaction",IF(G656=2006,"Early Transaction","CRAP Transaction")))</f>
        <v>Late Transaction</v>
      </c>
    </row>
    <row r="657" spans="1:29" x14ac:dyDescent="0.25">
      <c r="A657" s="2">
        <v>656</v>
      </c>
      <c r="B657" s="3" t="str">
        <f>TEXT(C657,"yymmdd") &amp; "-" &amp; UPPER(LEFT(P657,2)) &amp; "-" &amp; UPPER(LEFT(S657,3))</f>
        <v>090529-FO-TRA</v>
      </c>
      <c r="C657" s="3">
        <v>39962</v>
      </c>
      <c r="D657" s="3">
        <f t="shared" si="141"/>
        <v>39976</v>
      </c>
      <c r="E657" s="3">
        <f t="shared" si="142"/>
        <v>40023</v>
      </c>
      <c r="F657" s="3">
        <f t="shared" si="143"/>
        <v>39964</v>
      </c>
      <c r="G657" s="61">
        <f t="shared" si="144"/>
        <v>2009</v>
      </c>
      <c r="H657" s="61">
        <f t="shared" si="145"/>
        <v>5</v>
      </c>
      <c r="I657" s="61" t="str">
        <f>VLOOKUP(H657,'Lookup Values'!$C$2:$D$13,2,FALSE)</f>
        <v>MAY</v>
      </c>
      <c r="J657" s="61">
        <f t="shared" si="146"/>
        <v>29</v>
      </c>
      <c r="K657" s="61">
        <f t="shared" si="147"/>
        <v>6</v>
      </c>
      <c r="L657" s="61" t="str">
        <f>VLOOKUP(K657,'Lookup Values'!$F$2:$G$8,2,FALSE)</f>
        <v>Friday</v>
      </c>
      <c r="M657" s="3">
        <v>39970</v>
      </c>
      <c r="N657" s="63">
        <f t="shared" si="140"/>
        <v>8</v>
      </c>
      <c r="O657" s="8">
        <v>0.36400425175900475</v>
      </c>
      <c r="P657" t="s">
        <v>18</v>
      </c>
      <c r="Q657" t="s">
        <v>31</v>
      </c>
      <c r="R657" t="str">
        <f t="shared" si="148"/>
        <v>Food: Groceries</v>
      </c>
      <c r="S657" t="s">
        <v>30</v>
      </c>
      <c r="T657" t="s">
        <v>29</v>
      </c>
      <c r="U657" s="1">
        <v>417</v>
      </c>
      <c r="V657" s="1" t="str">
        <f t="shared" si="149"/>
        <v>Food: $417.00</v>
      </c>
      <c r="W657" s="1">
        <f>IF(U657="","",ROUND(U657*'Lookup Values'!$A$2,2))</f>
        <v>37.01</v>
      </c>
      <c r="X657" s="9" t="str">
        <f t="shared" si="150"/>
        <v>Expense</v>
      </c>
      <c r="Y657" s="2" t="s">
        <v>628</v>
      </c>
      <c r="Z657" s="3">
        <f t="shared" si="151"/>
        <v>39962</v>
      </c>
      <c r="AA657" s="67" t="str">
        <f t="shared" si="152"/>
        <v>NO</v>
      </c>
      <c r="AB657" s="2" t="str">
        <f t="shared" si="153"/>
        <v>NO</v>
      </c>
      <c r="AC657" t="str">
        <f>IF(AND(AND(G657&gt;=2007,G657&lt;=2009),OR(S657&lt;&gt;"MTA",S657&lt;&gt;"Fandango"),OR(P657="Food",P657="Shopping",P657="Entertainment")),"Awesome Transaction",IF(AND(G657&lt;=2010,Q657&lt;&gt;"Alcohol"),"Late Transaction",IF(G657=2006,"Early Transaction","CRAP Transaction")))</f>
        <v>Awesome Transaction</v>
      </c>
    </row>
    <row r="658" spans="1:29" x14ac:dyDescent="0.25">
      <c r="A658" s="2">
        <v>657</v>
      </c>
      <c r="B658" s="3" t="str">
        <f>TEXT(C658,"yymmdd") &amp; "-" &amp; UPPER(LEFT(P658,2)) &amp; "-" &amp; UPPER(LEFT(S658,3))</f>
        <v>071121-ED-SKI</v>
      </c>
      <c r="C658" s="3">
        <v>39407</v>
      </c>
      <c r="D658" s="3">
        <f t="shared" si="141"/>
        <v>39421</v>
      </c>
      <c r="E658" s="3">
        <f t="shared" si="142"/>
        <v>39468</v>
      </c>
      <c r="F658" s="3">
        <f t="shared" si="143"/>
        <v>39416</v>
      </c>
      <c r="G658" s="61">
        <f t="shared" si="144"/>
        <v>2007</v>
      </c>
      <c r="H658" s="61">
        <f t="shared" si="145"/>
        <v>11</v>
      </c>
      <c r="I658" s="61" t="str">
        <f>VLOOKUP(H658,'Lookup Values'!$C$2:$D$13,2,FALSE)</f>
        <v>NOV</v>
      </c>
      <c r="J658" s="61">
        <f t="shared" si="146"/>
        <v>21</v>
      </c>
      <c r="K658" s="61">
        <f t="shared" si="147"/>
        <v>4</v>
      </c>
      <c r="L658" s="61" t="str">
        <f>VLOOKUP(K658,'Lookup Values'!$F$2:$G$8,2,FALSE)</f>
        <v>Wednesday</v>
      </c>
      <c r="M658" s="3">
        <v>39410</v>
      </c>
      <c r="N658" s="63">
        <f t="shared" si="140"/>
        <v>3</v>
      </c>
      <c r="O658" s="8">
        <v>0.5868156063817519</v>
      </c>
      <c r="P658" t="s">
        <v>24</v>
      </c>
      <c r="Q658" t="s">
        <v>36</v>
      </c>
      <c r="R658" t="str">
        <f t="shared" si="148"/>
        <v>Education: Professional Development</v>
      </c>
      <c r="S658" t="s">
        <v>35</v>
      </c>
      <c r="T658" t="s">
        <v>29</v>
      </c>
      <c r="U658" s="1">
        <v>211</v>
      </c>
      <c r="V658" s="1" t="str">
        <f t="shared" si="149"/>
        <v>Education: $211.00</v>
      </c>
      <c r="W658" s="1">
        <f>IF(U658="","",ROUND(U658*'Lookup Values'!$A$2,2))</f>
        <v>18.73</v>
      </c>
      <c r="X658" s="9" t="str">
        <f t="shared" si="150"/>
        <v>Expense</v>
      </c>
      <c r="Y658" s="2" t="s">
        <v>629</v>
      </c>
      <c r="Z658" s="3">
        <f t="shared" si="151"/>
        <v>39407</v>
      </c>
      <c r="AA658" s="67" t="str">
        <f t="shared" si="152"/>
        <v>YES</v>
      </c>
      <c r="AB658" s="2" t="str">
        <f t="shared" si="153"/>
        <v>NO</v>
      </c>
      <c r="AC658" t="str">
        <f>IF(AND(AND(G658&gt;=2007,G658&lt;=2009),OR(S658&lt;&gt;"MTA",S658&lt;&gt;"Fandango"),OR(P658="Food",P658="Shopping",P658="Entertainment")),"Awesome Transaction",IF(AND(G658&lt;=2010,Q658&lt;&gt;"Alcohol"),"Late Transaction",IF(G658=2006,"Early Transaction","CRAP Transaction")))</f>
        <v>Late Transaction</v>
      </c>
    </row>
    <row r="659" spans="1:29" x14ac:dyDescent="0.25">
      <c r="A659" s="2">
        <v>658</v>
      </c>
      <c r="B659" s="3" t="str">
        <f>TEXT(C659,"yymmdd") &amp; "-" &amp; UPPER(LEFT(P659,2)) &amp; "-" &amp; UPPER(LEFT(S659,3))</f>
        <v>111002-FO-BAN</v>
      </c>
      <c r="C659" s="3">
        <v>40818</v>
      </c>
      <c r="D659" s="3">
        <f t="shared" si="141"/>
        <v>40830</v>
      </c>
      <c r="E659" s="3">
        <f t="shared" si="142"/>
        <v>40879</v>
      </c>
      <c r="F659" s="3">
        <f t="shared" si="143"/>
        <v>40847</v>
      </c>
      <c r="G659" s="61">
        <f t="shared" si="144"/>
        <v>2011</v>
      </c>
      <c r="H659" s="61">
        <f t="shared" si="145"/>
        <v>10</v>
      </c>
      <c r="I659" s="61" t="str">
        <f>VLOOKUP(H659,'Lookup Values'!$C$2:$D$13,2,FALSE)</f>
        <v>OCT</v>
      </c>
      <c r="J659" s="61">
        <f t="shared" si="146"/>
        <v>2</v>
      </c>
      <c r="K659" s="61">
        <f t="shared" si="147"/>
        <v>1</v>
      </c>
      <c r="L659" s="61" t="str">
        <f>VLOOKUP(K659,'Lookup Values'!$F$2:$G$8,2,FALSE)</f>
        <v>Sunday</v>
      </c>
      <c r="M659" s="3">
        <v>40821</v>
      </c>
      <c r="N659" s="63">
        <f t="shared" si="140"/>
        <v>3</v>
      </c>
      <c r="O659" s="8">
        <v>0.89638560536015388</v>
      </c>
      <c r="P659" t="s">
        <v>18</v>
      </c>
      <c r="Q659" t="s">
        <v>19</v>
      </c>
      <c r="R659" t="str">
        <f t="shared" si="148"/>
        <v>Food: Restaurants</v>
      </c>
      <c r="S659" t="s">
        <v>17</v>
      </c>
      <c r="T659" t="s">
        <v>16</v>
      </c>
      <c r="U659" s="1">
        <v>202</v>
      </c>
      <c r="V659" s="1" t="str">
        <f t="shared" si="149"/>
        <v>Food: $202.00</v>
      </c>
      <c r="W659" s="1">
        <f>IF(U659="","",ROUND(U659*'Lookup Values'!$A$2,2))</f>
        <v>17.93</v>
      </c>
      <c r="X659" s="9" t="str">
        <f t="shared" si="150"/>
        <v>Expense</v>
      </c>
      <c r="Y659" s="2" t="s">
        <v>630</v>
      </c>
      <c r="Z659" s="3">
        <f t="shared" si="151"/>
        <v>40818</v>
      </c>
      <c r="AA659" s="67" t="str">
        <f t="shared" si="152"/>
        <v>NO</v>
      </c>
      <c r="AB659" s="2" t="str">
        <f t="shared" si="153"/>
        <v>NO</v>
      </c>
      <c r="AC659" t="str">
        <f>IF(AND(AND(G659&gt;=2007,G659&lt;=2009),OR(S659&lt;&gt;"MTA",S659&lt;&gt;"Fandango"),OR(P659="Food",P659="Shopping",P659="Entertainment")),"Awesome Transaction",IF(AND(G659&lt;=2010,Q659&lt;&gt;"Alcohol"),"Late Transaction",IF(G659=2006,"Early Transaction","CRAP Transaction")))</f>
        <v>CRAP Transaction</v>
      </c>
    </row>
    <row r="660" spans="1:29" x14ac:dyDescent="0.25">
      <c r="A660" s="2">
        <v>659</v>
      </c>
      <c r="B660" s="3" t="str">
        <f>TEXT(C660,"yymmdd") &amp; "-" &amp; UPPER(LEFT(P660,2)) &amp; "-" &amp; UPPER(LEFT(S660,3))</f>
        <v>080825-EN-FAN</v>
      </c>
      <c r="C660" s="3">
        <v>39685</v>
      </c>
      <c r="D660" s="3">
        <f t="shared" si="141"/>
        <v>39699</v>
      </c>
      <c r="E660" s="3">
        <f t="shared" si="142"/>
        <v>39746</v>
      </c>
      <c r="F660" s="3">
        <f t="shared" si="143"/>
        <v>39691</v>
      </c>
      <c r="G660" s="61">
        <f t="shared" si="144"/>
        <v>2008</v>
      </c>
      <c r="H660" s="61">
        <f t="shared" si="145"/>
        <v>8</v>
      </c>
      <c r="I660" s="61" t="str">
        <f>VLOOKUP(H660,'Lookup Values'!$C$2:$D$13,2,FALSE)</f>
        <v>AUG</v>
      </c>
      <c r="J660" s="61">
        <f t="shared" si="146"/>
        <v>25</v>
      </c>
      <c r="K660" s="61">
        <f t="shared" si="147"/>
        <v>2</v>
      </c>
      <c r="L660" s="61" t="str">
        <f>VLOOKUP(K660,'Lookup Values'!$F$2:$G$8,2,FALSE)</f>
        <v>Monday</v>
      </c>
      <c r="M660" s="3">
        <v>39688</v>
      </c>
      <c r="N660" s="63">
        <f t="shared" si="140"/>
        <v>3</v>
      </c>
      <c r="O660" s="8">
        <v>8.2162639845878571E-2</v>
      </c>
      <c r="P660" t="s">
        <v>14</v>
      </c>
      <c r="Q660" t="s">
        <v>28</v>
      </c>
      <c r="R660" t="str">
        <f t="shared" si="148"/>
        <v>Entertainment: Movies</v>
      </c>
      <c r="S660" t="s">
        <v>27</v>
      </c>
      <c r="T660" t="s">
        <v>29</v>
      </c>
      <c r="U660" s="1">
        <v>308</v>
      </c>
      <c r="V660" s="1" t="str">
        <f t="shared" si="149"/>
        <v>Entertainment: $308.00</v>
      </c>
      <c r="W660" s="1">
        <f>IF(U660="","",ROUND(U660*'Lookup Values'!$A$2,2))</f>
        <v>27.34</v>
      </c>
      <c r="X660" s="9" t="str">
        <f t="shared" si="150"/>
        <v>Expense</v>
      </c>
      <c r="Y660" s="2" t="s">
        <v>631</v>
      </c>
      <c r="Z660" s="3">
        <f t="shared" si="151"/>
        <v>39685</v>
      </c>
      <c r="AA660" s="67" t="str">
        <f t="shared" si="152"/>
        <v>NO</v>
      </c>
      <c r="AB660" s="2" t="str">
        <f t="shared" si="153"/>
        <v>NO</v>
      </c>
      <c r="AC660" t="str">
        <f>IF(AND(AND(G660&gt;=2007,G660&lt;=2009),OR(S660&lt;&gt;"MTA",S660&lt;&gt;"Fandango"),OR(P660="Food",P660="Shopping",P660="Entertainment")),"Awesome Transaction",IF(AND(G660&lt;=2010,Q660&lt;&gt;"Alcohol"),"Late Transaction",IF(G660=2006,"Early Transaction","CRAP Transaction")))</f>
        <v>Awesome Transaction</v>
      </c>
    </row>
    <row r="661" spans="1:29" x14ac:dyDescent="0.25">
      <c r="A661" s="2">
        <v>660</v>
      </c>
      <c r="B661" s="3" t="str">
        <f>TEXT(C661,"yymmdd") &amp; "-" &amp; UPPER(LEFT(P661,2)) &amp; "-" &amp; UPPER(LEFT(S661,3))</f>
        <v>110522-FO-BAN</v>
      </c>
      <c r="C661" s="3">
        <v>40685</v>
      </c>
      <c r="D661" s="3">
        <f t="shared" si="141"/>
        <v>40697</v>
      </c>
      <c r="E661" s="3">
        <f t="shared" si="142"/>
        <v>40746</v>
      </c>
      <c r="F661" s="3">
        <f t="shared" si="143"/>
        <v>40694</v>
      </c>
      <c r="G661" s="61">
        <f t="shared" si="144"/>
        <v>2011</v>
      </c>
      <c r="H661" s="61">
        <f t="shared" si="145"/>
        <v>5</v>
      </c>
      <c r="I661" s="61" t="str">
        <f>VLOOKUP(H661,'Lookup Values'!$C$2:$D$13,2,FALSE)</f>
        <v>MAY</v>
      </c>
      <c r="J661" s="61">
        <f t="shared" si="146"/>
        <v>22</v>
      </c>
      <c r="K661" s="61">
        <f t="shared" si="147"/>
        <v>1</v>
      </c>
      <c r="L661" s="61" t="str">
        <f>VLOOKUP(K661,'Lookup Values'!$F$2:$G$8,2,FALSE)</f>
        <v>Sunday</v>
      </c>
      <c r="M661" s="3">
        <v>40686</v>
      </c>
      <c r="N661" s="63">
        <f t="shared" si="140"/>
        <v>1</v>
      </c>
      <c r="O661" s="8">
        <v>0.33611777224690331</v>
      </c>
      <c r="P661" t="s">
        <v>18</v>
      </c>
      <c r="Q661" t="s">
        <v>19</v>
      </c>
      <c r="R661" t="str">
        <f t="shared" si="148"/>
        <v>Food: Restaurants</v>
      </c>
      <c r="S661" t="s">
        <v>17</v>
      </c>
      <c r="T661" t="s">
        <v>29</v>
      </c>
      <c r="U661" s="1">
        <v>98</v>
      </c>
      <c r="V661" s="1" t="str">
        <f t="shared" si="149"/>
        <v>Food: $98.00</v>
      </c>
      <c r="W661" s="1">
        <f>IF(U661="","",ROUND(U661*'Lookup Values'!$A$2,2))</f>
        <v>8.6999999999999993</v>
      </c>
      <c r="X661" s="9" t="str">
        <f t="shared" si="150"/>
        <v>Expense</v>
      </c>
      <c r="Y661" s="2" t="s">
        <v>632</v>
      </c>
      <c r="Z661" s="3">
        <f t="shared" si="151"/>
        <v>40685</v>
      </c>
      <c r="AA661" s="67" t="str">
        <f t="shared" si="152"/>
        <v>NO</v>
      </c>
      <c r="AB661" s="2" t="str">
        <f t="shared" si="153"/>
        <v>NO</v>
      </c>
      <c r="AC661" t="str">
        <f>IF(AND(AND(G661&gt;=2007,G661&lt;=2009),OR(S661&lt;&gt;"MTA",S661&lt;&gt;"Fandango"),OR(P661="Food",P661="Shopping",P661="Entertainment")),"Awesome Transaction",IF(AND(G661&lt;=2010,Q661&lt;&gt;"Alcohol"),"Late Transaction",IF(G661=2006,"Early Transaction","CRAP Transaction")))</f>
        <v>CRAP Transaction</v>
      </c>
    </row>
    <row r="662" spans="1:29" x14ac:dyDescent="0.25">
      <c r="A662" s="2">
        <v>661</v>
      </c>
      <c r="B662" s="3" t="str">
        <f>TEXT(C662,"yymmdd") &amp; "-" &amp; UPPER(LEFT(P662,2)) &amp; "-" &amp; UPPER(LEFT(S662,3))</f>
        <v>090403-FO-BAN</v>
      </c>
      <c r="C662" s="3">
        <v>39906</v>
      </c>
      <c r="D662" s="3">
        <f t="shared" si="141"/>
        <v>39920</v>
      </c>
      <c r="E662" s="3">
        <f t="shared" si="142"/>
        <v>39967</v>
      </c>
      <c r="F662" s="3">
        <f t="shared" si="143"/>
        <v>39933</v>
      </c>
      <c r="G662" s="61">
        <f t="shared" si="144"/>
        <v>2009</v>
      </c>
      <c r="H662" s="61">
        <f t="shared" si="145"/>
        <v>4</v>
      </c>
      <c r="I662" s="61" t="str">
        <f>VLOOKUP(H662,'Lookup Values'!$C$2:$D$13,2,FALSE)</f>
        <v>APR</v>
      </c>
      <c r="J662" s="61">
        <f t="shared" si="146"/>
        <v>3</v>
      </c>
      <c r="K662" s="61">
        <f t="shared" si="147"/>
        <v>6</v>
      </c>
      <c r="L662" s="61" t="str">
        <f>VLOOKUP(K662,'Lookup Values'!$F$2:$G$8,2,FALSE)</f>
        <v>Friday</v>
      </c>
      <c r="M662" s="3">
        <v>39912</v>
      </c>
      <c r="N662" s="63">
        <f t="shared" si="140"/>
        <v>6</v>
      </c>
      <c r="O662" s="8">
        <v>0.78761743897770253</v>
      </c>
      <c r="P662" t="s">
        <v>18</v>
      </c>
      <c r="Q662" t="s">
        <v>19</v>
      </c>
      <c r="R662" t="str">
        <f t="shared" si="148"/>
        <v>Food: Restaurants</v>
      </c>
      <c r="S662" t="s">
        <v>17</v>
      </c>
      <c r="T662" t="s">
        <v>29</v>
      </c>
      <c r="U662" s="1">
        <v>290</v>
      </c>
      <c r="V662" s="1" t="str">
        <f t="shared" si="149"/>
        <v>Food: $290.00</v>
      </c>
      <c r="W662" s="1">
        <f>IF(U662="","",ROUND(U662*'Lookup Values'!$A$2,2))</f>
        <v>25.74</v>
      </c>
      <c r="X662" s="9" t="str">
        <f t="shared" si="150"/>
        <v>Expense</v>
      </c>
      <c r="Y662" s="2" t="s">
        <v>477</v>
      </c>
      <c r="Z662" s="3">
        <f t="shared" si="151"/>
        <v>39906</v>
      </c>
      <c r="AA662" s="67" t="str">
        <f t="shared" si="152"/>
        <v>NO</v>
      </c>
      <c r="AB662" s="2" t="str">
        <f t="shared" si="153"/>
        <v>NO</v>
      </c>
      <c r="AC662" t="str">
        <f>IF(AND(AND(G662&gt;=2007,G662&lt;=2009),OR(S662&lt;&gt;"MTA",S662&lt;&gt;"Fandango"),OR(P662="Food",P662="Shopping",P662="Entertainment")),"Awesome Transaction",IF(AND(G662&lt;=2010,Q662&lt;&gt;"Alcohol"),"Late Transaction",IF(G662=2006,"Early Transaction","CRAP Transaction")))</f>
        <v>Awesome Transaction</v>
      </c>
    </row>
    <row r="663" spans="1:29" x14ac:dyDescent="0.25">
      <c r="A663" s="2">
        <v>662</v>
      </c>
      <c r="B663" s="3" t="str">
        <f>TEXT(C663,"yymmdd") &amp; "-" &amp; UPPER(LEFT(P663,2)) &amp; "-" &amp; UPPER(LEFT(S663,3))</f>
        <v>100318-ED-SKI</v>
      </c>
      <c r="C663" s="3">
        <v>40255</v>
      </c>
      <c r="D663" s="3">
        <f t="shared" si="141"/>
        <v>40269</v>
      </c>
      <c r="E663" s="3">
        <f t="shared" si="142"/>
        <v>40316</v>
      </c>
      <c r="F663" s="3">
        <f t="shared" si="143"/>
        <v>40268</v>
      </c>
      <c r="G663" s="61">
        <f t="shared" si="144"/>
        <v>2010</v>
      </c>
      <c r="H663" s="61">
        <f t="shared" si="145"/>
        <v>3</v>
      </c>
      <c r="I663" s="61" t="str">
        <f>VLOOKUP(H663,'Lookup Values'!$C$2:$D$13,2,FALSE)</f>
        <v>MAR</v>
      </c>
      <c r="J663" s="61">
        <f t="shared" si="146"/>
        <v>18</v>
      </c>
      <c r="K663" s="61">
        <f t="shared" si="147"/>
        <v>5</v>
      </c>
      <c r="L663" s="61" t="str">
        <f>VLOOKUP(K663,'Lookup Values'!$F$2:$G$8,2,FALSE)</f>
        <v>Thursday</v>
      </c>
      <c r="M663" s="3">
        <v>40264</v>
      </c>
      <c r="N663" s="63">
        <f t="shared" si="140"/>
        <v>9</v>
      </c>
      <c r="O663" s="8">
        <v>0.20273987160475826</v>
      </c>
      <c r="P663" t="s">
        <v>24</v>
      </c>
      <c r="Q663" t="s">
        <v>36</v>
      </c>
      <c r="R663" t="str">
        <f t="shared" si="148"/>
        <v>Education: Professional Development</v>
      </c>
      <c r="S663" t="s">
        <v>35</v>
      </c>
      <c r="T663" t="s">
        <v>26</v>
      </c>
      <c r="U663" s="1">
        <v>280</v>
      </c>
      <c r="V663" s="1" t="str">
        <f t="shared" si="149"/>
        <v>Education: $280.00</v>
      </c>
      <c r="W663" s="1">
        <f>IF(U663="","",ROUND(U663*'Lookup Values'!$A$2,2))</f>
        <v>24.85</v>
      </c>
      <c r="X663" s="9" t="str">
        <f t="shared" si="150"/>
        <v>Expense</v>
      </c>
      <c r="Y663" s="2" t="s">
        <v>501</v>
      </c>
      <c r="Z663" s="3">
        <f t="shared" si="151"/>
        <v>40255</v>
      </c>
      <c r="AA663" s="67" t="str">
        <f t="shared" si="152"/>
        <v>YES</v>
      </c>
      <c r="AB663" s="2" t="str">
        <f t="shared" si="153"/>
        <v>NO</v>
      </c>
      <c r="AC663" t="str">
        <f>IF(AND(AND(G663&gt;=2007,G663&lt;=2009),OR(S663&lt;&gt;"MTA",S663&lt;&gt;"Fandango"),OR(P663="Food",P663="Shopping",P663="Entertainment")),"Awesome Transaction",IF(AND(G663&lt;=2010,Q663&lt;&gt;"Alcohol"),"Late Transaction",IF(G663=2006,"Early Transaction","CRAP Transaction")))</f>
        <v>Late Transaction</v>
      </c>
    </row>
    <row r="664" spans="1:29" x14ac:dyDescent="0.25">
      <c r="A664" s="2">
        <v>663</v>
      </c>
      <c r="B664" s="3" t="str">
        <f>TEXT(C664,"yymmdd") &amp; "-" &amp; UPPER(LEFT(P664,2)) &amp; "-" &amp; UPPER(LEFT(S664,3))</f>
        <v>081228-IN-EZE</v>
      </c>
      <c r="C664" s="3">
        <v>39810</v>
      </c>
      <c r="D664" s="3">
        <f t="shared" si="141"/>
        <v>39822</v>
      </c>
      <c r="E664" s="3">
        <f t="shared" si="142"/>
        <v>39872</v>
      </c>
      <c r="F664" s="3">
        <f t="shared" si="143"/>
        <v>39813</v>
      </c>
      <c r="G664" s="61">
        <f t="shared" si="144"/>
        <v>2008</v>
      </c>
      <c r="H664" s="61">
        <f t="shared" si="145"/>
        <v>12</v>
      </c>
      <c r="I664" s="61" t="str">
        <f>VLOOKUP(H664,'Lookup Values'!$C$2:$D$13,2,FALSE)</f>
        <v>DEC</v>
      </c>
      <c r="J664" s="61">
        <f t="shared" si="146"/>
        <v>28</v>
      </c>
      <c r="K664" s="61">
        <f t="shared" si="147"/>
        <v>1</v>
      </c>
      <c r="L664" s="61" t="str">
        <f>VLOOKUP(K664,'Lookup Values'!$F$2:$G$8,2,FALSE)</f>
        <v>Sunday</v>
      </c>
      <c r="M664" s="3">
        <v>39814</v>
      </c>
      <c r="N664" s="63">
        <f t="shared" si="140"/>
        <v>4</v>
      </c>
      <c r="O664" s="8">
        <v>0.9470283583331035</v>
      </c>
      <c r="P664" t="s">
        <v>61</v>
      </c>
      <c r="Q664" t="s">
        <v>62</v>
      </c>
      <c r="R664" t="str">
        <f t="shared" si="148"/>
        <v>Income: Salary</v>
      </c>
      <c r="S664" t="s">
        <v>65</v>
      </c>
      <c r="T664" t="s">
        <v>29</v>
      </c>
      <c r="U664" s="1">
        <v>275</v>
      </c>
      <c r="V664" s="1" t="str">
        <f t="shared" si="149"/>
        <v>Income: $275.00</v>
      </c>
      <c r="W664" s="1">
        <f>IF(U664="","",ROUND(U664*'Lookup Values'!$A$2,2))</f>
        <v>24.41</v>
      </c>
      <c r="X664" s="9" t="str">
        <f t="shared" si="150"/>
        <v>Income</v>
      </c>
      <c r="Y664" s="2" t="s">
        <v>633</v>
      </c>
      <c r="Z664" s="3">
        <f t="shared" si="151"/>
        <v>39810</v>
      </c>
      <c r="AA664" s="67" t="str">
        <f t="shared" si="152"/>
        <v>NO</v>
      </c>
      <c r="AB664" s="2" t="str">
        <f t="shared" si="153"/>
        <v>NO</v>
      </c>
      <c r="AC664" t="str">
        <f>IF(AND(AND(G664&gt;=2007,G664&lt;=2009),OR(S664&lt;&gt;"MTA",S664&lt;&gt;"Fandango"),OR(P664="Food",P664="Shopping",P664="Entertainment")),"Awesome Transaction",IF(AND(G664&lt;=2010,Q664&lt;&gt;"Alcohol"),"Late Transaction",IF(G664=2006,"Early Transaction","CRAP Transaction")))</f>
        <v>Late Transaction</v>
      </c>
    </row>
    <row r="665" spans="1:29" x14ac:dyDescent="0.25">
      <c r="A665" s="2">
        <v>664</v>
      </c>
      <c r="B665" s="3" t="str">
        <f>TEXT(C665,"yymmdd") &amp; "-" &amp; UPPER(LEFT(P665,2)) &amp; "-" &amp; UPPER(LEFT(S665,3))</f>
        <v>070426-EN-MOE</v>
      </c>
      <c r="C665" s="3">
        <v>39198</v>
      </c>
      <c r="D665" s="3">
        <f t="shared" si="141"/>
        <v>39212</v>
      </c>
      <c r="E665" s="3">
        <f t="shared" si="142"/>
        <v>39259</v>
      </c>
      <c r="F665" s="3">
        <f t="shared" si="143"/>
        <v>39202</v>
      </c>
      <c r="G665" s="61">
        <f t="shared" si="144"/>
        <v>2007</v>
      </c>
      <c r="H665" s="61">
        <f t="shared" si="145"/>
        <v>4</v>
      </c>
      <c r="I665" s="61" t="str">
        <f>VLOOKUP(H665,'Lookup Values'!$C$2:$D$13,2,FALSE)</f>
        <v>APR</v>
      </c>
      <c r="J665" s="61">
        <f t="shared" si="146"/>
        <v>26</v>
      </c>
      <c r="K665" s="61">
        <f t="shared" si="147"/>
        <v>5</v>
      </c>
      <c r="L665" s="61" t="str">
        <f>VLOOKUP(K665,'Lookup Values'!$F$2:$G$8,2,FALSE)</f>
        <v>Thursday</v>
      </c>
      <c r="M665" s="3">
        <v>39206</v>
      </c>
      <c r="N665" s="63">
        <f t="shared" si="140"/>
        <v>8</v>
      </c>
      <c r="O665" s="8">
        <v>0.25174924303701396</v>
      </c>
      <c r="P665" t="s">
        <v>14</v>
      </c>
      <c r="Q665" t="s">
        <v>15</v>
      </c>
      <c r="R665" t="str">
        <f t="shared" si="148"/>
        <v>Entertainment: Alcohol</v>
      </c>
      <c r="S665" t="s">
        <v>13</v>
      </c>
      <c r="T665" t="s">
        <v>29</v>
      </c>
      <c r="U665" s="1">
        <v>500</v>
      </c>
      <c r="V665" s="1" t="str">
        <f t="shared" si="149"/>
        <v>Entertainment: $500.00</v>
      </c>
      <c r="W665" s="1">
        <f>IF(U665="","",ROUND(U665*'Lookup Values'!$A$2,2))</f>
        <v>44.38</v>
      </c>
      <c r="X665" s="9" t="str">
        <f t="shared" si="150"/>
        <v>Expense</v>
      </c>
      <c r="Y665" s="2" t="s">
        <v>634</v>
      </c>
      <c r="Z665" s="3">
        <f t="shared" si="151"/>
        <v>39198</v>
      </c>
      <c r="AA665" s="67" t="str">
        <f t="shared" si="152"/>
        <v>NO</v>
      </c>
      <c r="AB665" s="2" t="str">
        <f t="shared" si="153"/>
        <v>NO</v>
      </c>
      <c r="AC665" t="str">
        <f>IF(AND(AND(G665&gt;=2007,G665&lt;=2009),OR(S665&lt;&gt;"MTA",S665&lt;&gt;"Fandango"),OR(P665="Food",P665="Shopping",P665="Entertainment")),"Awesome Transaction",IF(AND(G665&lt;=2010,Q665&lt;&gt;"Alcohol"),"Late Transaction",IF(G665=2006,"Early Transaction","CRAP Transaction")))</f>
        <v>Awesome Transaction</v>
      </c>
    </row>
    <row r="666" spans="1:29" x14ac:dyDescent="0.25">
      <c r="A666" s="2">
        <v>665</v>
      </c>
      <c r="B666" s="3" t="str">
        <f>TEXT(C666,"yymmdd") &amp; "-" &amp; UPPER(LEFT(P666,2)) &amp; "-" &amp; UPPER(LEFT(S666,3))</f>
        <v>120627-SH-AMA</v>
      </c>
      <c r="C666" s="3">
        <v>41087</v>
      </c>
      <c r="D666" s="3">
        <f t="shared" si="141"/>
        <v>41101</v>
      </c>
      <c r="E666" s="3">
        <f t="shared" si="142"/>
        <v>41148</v>
      </c>
      <c r="F666" s="3">
        <f t="shared" si="143"/>
        <v>41090</v>
      </c>
      <c r="G666" s="61">
        <f t="shared" si="144"/>
        <v>2012</v>
      </c>
      <c r="H666" s="61">
        <f t="shared" si="145"/>
        <v>6</v>
      </c>
      <c r="I666" s="61" t="str">
        <f>VLOOKUP(H666,'Lookup Values'!$C$2:$D$13,2,FALSE)</f>
        <v>JUN</v>
      </c>
      <c r="J666" s="61">
        <f t="shared" si="146"/>
        <v>27</v>
      </c>
      <c r="K666" s="61">
        <f t="shared" si="147"/>
        <v>4</v>
      </c>
      <c r="L666" s="61" t="str">
        <f>VLOOKUP(K666,'Lookup Values'!$F$2:$G$8,2,FALSE)</f>
        <v>Wednesday</v>
      </c>
      <c r="M666" s="3">
        <v>41097</v>
      </c>
      <c r="N666" s="63">
        <f t="shared" si="140"/>
        <v>10</v>
      </c>
      <c r="O666" s="8">
        <v>0.11432050251003278</v>
      </c>
      <c r="P666" t="s">
        <v>21</v>
      </c>
      <c r="Q666" t="s">
        <v>22</v>
      </c>
      <c r="R666" t="str">
        <f t="shared" si="148"/>
        <v>Shopping: Electronics</v>
      </c>
      <c r="S666" t="s">
        <v>20</v>
      </c>
      <c r="T666" t="s">
        <v>26</v>
      </c>
      <c r="U666" s="1">
        <v>227</v>
      </c>
      <c r="V666" s="1" t="str">
        <f t="shared" si="149"/>
        <v>Shopping: $227.00</v>
      </c>
      <c r="W666" s="1">
        <f>IF(U666="","",ROUND(U666*'Lookup Values'!$A$2,2))</f>
        <v>20.149999999999999</v>
      </c>
      <c r="X666" s="9" t="str">
        <f t="shared" si="150"/>
        <v>Expense</v>
      </c>
      <c r="Y666" s="2" t="s">
        <v>635</v>
      </c>
      <c r="Z666" s="3">
        <f t="shared" si="151"/>
        <v>41087</v>
      </c>
      <c r="AA666" s="67" t="str">
        <f t="shared" si="152"/>
        <v>YES</v>
      </c>
      <c r="AB666" s="2" t="str">
        <f t="shared" si="153"/>
        <v>NO</v>
      </c>
      <c r="AC666" t="str">
        <f>IF(AND(AND(G666&gt;=2007,G666&lt;=2009),OR(S666&lt;&gt;"MTA",S666&lt;&gt;"Fandango"),OR(P666="Food",P666="Shopping",P666="Entertainment")),"Awesome Transaction",IF(AND(G666&lt;=2010,Q666&lt;&gt;"Alcohol"),"Late Transaction",IF(G666=2006,"Early Transaction","CRAP Transaction")))</f>
        <v>CRAP Transaction</v>
      </c>
    </row>
    <row r="667" spans="1:29" x14ac:dyDescent="0.25">
      <c r="A667" s="2">
        <v>666</v>
      </c>
      <c r="B667" s="3" t="str">
        <f>TEXT(C667,"yymmdd") &amp; "-" &amp; UPPER(LEFT(P667,2)) &amp; "-" &amp; UPPER(LEFT(S667,3))</f>
        <v>120214-ED-ANT</v>
      </c>
      <c r="C667" s="3">
        <v>40953</v>
      </c>
      <c r="D667" s="3">
        <f t="shared" si="141"/>
        <v>40967</v>
      </c>
      <c r="E667" s="3">
        <f t="shared" si="142"/>
        <v>41013</v>
      </c>
      <c r="F667" s="3">
        <f t="shared" si="143"/>
        <v>40968</v>
      </c>
      <c r="G667" s="61">
        <f t="shared" si="144"/>
        <v>2012</v>
      </c>
      <c r="H667" s="61">
        <f t="shared" si="145"/>
        <v>2</v>
      </c>
      <c r="I667" s="61" t="str">
        <f>VLOOKUP(H667,'Lookup Values'!$C$2:$D$13,2,FALSE)</f>
        <v>FEB</v>
      </c>
      <c r="J667" s="61">
        <f t="shared" si="146"/>
        <v>14</v>
      </c>
      <c r="K667" s="61">
        <f t="shared" si="147"/>
        <v>3</v>
      </c>
      <c r="L667" s="61" t="str">
        <f>VLOOKUP(K667,'Lookup Values'!$F$2:$G$8,2,FALSE)</f>
        <v>Tuesday</v>
      </c>
      <c r="M667" s="3">
        <v>40954</v>
      </c>
      <c r="N667" s="63">
        <f t="shared" si="140"/>
        <v>1</v>
      </c>
      <c r="O667" s="8">
        <v>0.52615558725419542</v>
      </c>
      <c r="P667" t="s">
        <v>24</v>
      </c>
      <c r="Q667" t="s">
        <v>25</v>
      </c>
      <c r="R667" t="str">
        <f t="shared" si="148"/>
        <v>Education: Tango Lessons</v>
      </c>
      <c r="S667" t="s">
        <v>23</v>
      </c>
      <c r="T667" t="s">
        <v>16</v>
      </c>
      <c r="U667" s="1">
        <v>23</v>
      </c>
      <c r="V667" s="1" t="str">
        <f t="shared" si="149"/>
        <v>Education: $23.00</v>
      </c>
      <c r="W667" s="1">
        <f>IF(U667="","",ROUND(U667*'Lookup Values'!$A$2,2))</f>
        <v>2.04</v>
      </c>
      <c r="X667" s="9" t="str">
        <f t="shared" si="150"/>
        <v>Expense</v>
      </c>
      <c r="Y667" s="2" t="s">
        <v>172</v>
      </c>
      <c r="Z667" s="3">
        <f t="shared" si="151"/>
        <v>40953</v>
      </c>
      <c r="AA667" s="67" t="str">
        <f t="shared" si="152"/>
        <v>NO</v>
      </c>
      <c r="AB667" s="2" t="str">
        <f t="shared" si="153"/>
        <v>NO</v>
      </c>
      <c r="AC667" t="str">
        <f>IF(AND(AND(G667&gt;=2007,G667&lt;=2009),OR(S667&lt;&gt;"MTA",S667&lt;&gt;"Fandango"),OR(P667="Food",P667="Shopping",P667="Entertainment")),"Awesome Transaction",IF(AND(G667&lt;=2010,Q667&lt;&gt;"Alcohol"),"Late Transaction",IF(G667=2006,"Early Transaction","CRAP Transaction")))</f>
        <v>CRAP Transaction</v>
      </c>
    </row>
    <row r="668" spans="1:29" x14ac:dyDescent="0.25">
      <c r="A668" s="2">
        <v>667</v>
      </c>
      <c r="B668" s="3" t="str">
        <f>TEXT(C668,"yymmdd") &amp; "-" &amp; UPPER(LEFT(P668,2)) &amp; "-" &amp; UPPER(LEFT(S668,3))</f>
        <v>080318-BI-CON</v>
      </c>
      <c r="C668" s="3">
        <v>39525</v>
      </c>
      <c r="D668" s="3">
        <f t="shared" si="141"/>
        <v>39539</v>
      </c>
      <c r="E668" s="3">
        <f t="shared" si="142"/>
        <v>39586</v>
      </c>
      <c r="F668" s="3">
        <f t="shared" si="143"/>
        <v>39538</v>
      </c>
      <c r="G668" s="61">
        <f t="shared" si="144"/>
        <v>2008</v>
      </c>
      <c r="H668" s="61">
        <f t="shared" si="145"/>
        <v>3</v>
      </c>
      <c r="I668" s="61" t="str">
        <f>VLOOKUP(H668,'Lookup Values'!$C$2:$D$13,2,FALSE)</f>
        <v>MAR</v>
      </c>
      <c r="J668" s="61">
        <f t="shared" si="146"/>
        <v>18</v>
      </c>
      <c r="K668" s="61">
        <f t="shared" si="147"/>
        <v>3</v>
      </c>
      <c r="L668" s="61" t="str">
        <f>VLOOKUP(K668,'Lookup Values'!$F$2:$G$8,2,FALSE)</f>
        <v>Tuesday</v>
      </c>
      <c r="M668" s="3">
        <v>39526</v>
      </c>
      <c r="N668" s="63">
        <f t="shared" si="140"/>
        <v>1</v>
      </c>
      <c r="O668" s="8">
        <v>0.85151852088721447</v>
      </c>
      <c r="P668" t="s">
        <v>48</v>
      </c>
      <c r="Q668" t="s">
        <v>49</v>
      </c>
      <c r="R668" t="str">
        <f t="shared" si="148"/>
        <v>Bills: Utilities</v>
      </c>
      <c r="S668" t="s">
        <v>47</v>
      </c>
      <c r="T668" t="s">
        <v>16</v>
      </c>
      <c r="U668" s="1">
        <v>368</v>
      </c>
      <c r="V668" s="1" t="str">
        <f t="shared" si="149"/>
        <v>Bills: $368.00</v>
      </c>
      <c r="W668" s="1">
        <f>IF(U668="","",ROUND(U668*'Lookup Values'!$A$2,2))</f>
        <v>32.659999999999997</v>
      </c>
      <c r="X668" s="9" t="str">
        <f t="shared" si="150"/>
        <v>Expense</v>
      </c>
      <c r="Y668" s="2" t="s">
        <v>636</v>
      </c>
      <c r="Z668" s="3">
        <f t="shared" si="151"/>
        <v>39525</v>
      </c>
      <c r="AA668" s="67" t="str">
        <f t="shared" si="152"/>
        <v>NO</v>
      </c>
      <c r="AB668" s="2" t="str">
        <f t="shared" si="153"/>
        <v>NO</v>
      </c>
      <c r="AC668" t="str">
        <f>IF(AND(AND(G668&gt;=2007,G668&lt;=2009),OR(S668&lt;&gt;"MTA",S668&lt;&gt;"Fandango"),OR(P668="Food",P668="Shopping",P668="Entertainment")),"Awesome Transaction",IF(AND(G668&lt;=2010,Q668&lt;&gt;"Alcohol"),"Late Transaction",IF(G668=2006,"Early Transaction","CRAP Transaction")))</f>
        <v>Late Transaction</v>
      </c>
    </row>
    <row r="669" spans="1:29" x14ac:dyDescent="0.25">
      <c r="A669" s="2">
        <v>668</v>
      </c>
      <c r="B669" s="3" t="str">
        <f>TEXT(C669,"yymmdd") &amp; "-" &amp; UPPER(LEFT(P669,2)) &amp; "-" &amp; UPPER(LEFT(S669,3))</f>
        <v>080222-ED-SKI</v>
      </c>
      <c r="C669" s="3">
        <v>39500</v>
      </c>
      <c r="D669" s="3">
        <f t="shared" si="141"/>
        <v>39514</v>
      </c>
      <c r="E669" s="3">
        <f t="shared" si="142"/>
        <v>39560</v>
      </c>
      <c r="F669" s="3">
        <f t="shared" si="143"/>
        <v>39507</v>
      </c>
      <c r="G669" s="61">
        <f t="shared" si="144"/>
        <v>2008</v>
      </c>
      <c r="H669" s="61">
        <f t="shared" si="145"/>
        <v>2</v>
      </c>
      <c r="I669" s="61" t="str">
        <f>VLOOKUP(H669,'Lookup Values'!$C$2:$D$13,2,FALSE)</f>
        <v>FEB</v>
      </c>
      <c r="J669" s="61">
        <f t="shared" si="146"/>
        <v>22</v>
      </c>
      <c r="K669" s="61">
        <f t="shared" si="147"/>
        <v>6</v>
      </c>
      <c r="L669" s="61" t="str">
        <f>VLOOKUP(K669,'Lookup Values'!$F$2:$G$8,2,FALSE)</f>
        <v>Friday</v>
      </c>
      <c r="M669" s="3">
        <v>39501</v>
      </c>
      <c r="N669" s="63">
        <f t="shared" si="140"/>
        <v>1</v>
      </c>
      <c r="O669" s="8">
        <v>0.15802709629778122</v>
      </c>
      <c r="P669" t="s">
        <v>24</v>
      </c>
      <c r="Q669" t="s">
        <v>36</v>
      </c>
      <c r="R669" t="str">
        <f t="shared" si="148"/>
        <v>Education: Professional Development</v>
      </c>
      <c r="S669" t="s">
        <v>35</v>
      </c>
      <c r="T669" t="s">
        <v>26</v>
      </c>
      <c r="U669" s="1">
        <v>137</v>
      </c>
      <c r="V669" s="1" t="str">
        <f t="shared" si="149"/>
        <v>Education: $137.00</v>
      </c>
      <c r="W669" s="1">
        <f>IF(U669="","",ROUND(U669*'Lookup Values'!$A$2,2))</f>
        <v>12.16</v>
      </c>
      <c r="X669" s="9" t="str">
        <f t="shared" si="150"/>
        <v>Expense</v>
      </c>
      <c r="Y669" s="2" t="s">
        <v>419</v>
      </c>
      <c r="Z669" s="3">
        <f t="shared" si="151"/>
        <v>39500</v>
      </c>
      <c r="AA669" s="67" t="str">
        <f t="shared" si="152"/>
        <v>YES</v>
      </c>
      <c r="AB669" s="2" t="str">
        <f t="shared" si="153"/>
        <v>NO</v>
      </c>
      <c r="AC669" t="str">
        <f>IF(AND(AND(G669&gt;=2007,G669&lt;=2009),OR(S669&lt;&gt;"MTA",S669&lt;&gt;"Fandango"),OR(P669="Food",P669="Shopping",P669="Entertainment")),"Awesome Transaction",IF(AND(G669&lt;=2010,Q669&lt;&gt;"Alcohol"),"Late Transaction",IF(G669=2006,"Early Transaction","CRAP Transaction")))</f>
        <v>Late Transaction</v>
      </c>
    </row>
    <row r="670" spans="1:29" x14ac:dyDescent="0.25">
      <c r="A670" s="2">
        <v>669</v>
      </c>
      <c r="B670" s="3" t="str">
        <f>TEXT(C670,"yymmdd") &amp; "-" &amp; UPPER(LEFT(P670,2)) &amp; "-" &amp; UPPER(LEFT(S670,3))</f>
        <v>110302-FO-TRA</v>
      </c>
      <c r="C670" s="3">
        <v>40604</v>
      </c>
      <c r="D670" s="3">
        <f t="shared" si="141"/>
        <v>40618</v>
      </c>
      <c r="E670" s="3">
        <f t="shared" si="142"/>
        <v>40665</v>
      </c>
      <c r="F670" s="3">
        <f t="shared" si="143"/>
        <v>40633</v>
      </c>
      <c r="G670" s="61">
        <f t="shared" si="144"/>
        <v>2011</v>
      </c>
      <c r="H670" s="61">
        <f t="shared" si="145"/>
        <v>3</v>
      </c>
      <c r="I670" s="61" t="str">
        <f>VLOOKUP(H670,'Lookup Values'!$C$2:$D$13,2,FALSE)</f>
        <v>MAR</v>
      </c>
      <c r="J670" s="61">
        <f t="shared" si="146"/>
        <v>2</v>
      </c>
      <c r="K670" s="61">
        <f t="shared" si="147"/>
        <v>4</v>
      </c>
      <c r="L670" s="61" t="str">
        <f>VLOOKUP(K670,'Lookup Values'!$F$2:$G$8,2,FALSE)</f>
        <v>Wednesday</v>
      </c>
      <c r="M670" s="3">
        <v>40613</v>
      </c>
      <c r="N670" s="63">
        <f t="shared" si="140"/>
        <v>9</v>
      </c>
      <c r="O670" s="8">
        <v>0.14208779089353163</v>
      </c>
      <c r="P670" t="s">
        <v>18</v>
      </c>
      <c r="Q670" t="s">
        <v>31</v>
      </c>
      <c r="R670" t="str">
        <f t="shared" si="148"/>
        <v>Food: Groceries</v>
      </c>
      <c r="S670" t="s">
        <v>30</v>
      </c>
      <c r="T670" t="s">
        <v>29</v>
      </c>
      <c r="U670" s="1">
        <v>167</v>
      </c>
      <c r="V670" s="1" t="str">
        <f t="shared" si="149"/>
        <v>Food: $167.00</v>
      </c>
      <c r="W670" s="1">
        <f>IF(U670="","",ROUND(U670*'Lookup Values'!$A$2,2))</f>
        <v>14.82</v>
      </c>
      <c r="X670" s="9" t="str">
        <f t="shared" si="150"/>
        <v>Expense</v>
      </c>
      <c r="Y670" s="2" t="s">
        <v>637</v>
      </c>
      <c r="Z670" s="3">
        <f t="shared" si="151"/>
        <v>40604</v>
      </c>
      <c r="AA670" s="67" t="str">
        <f t="shared" si="152"/>
        <v>NO</v>
      </c>
      <c r="AB670" s="2" t="str">
        <f t="shared" si="153"/>
        <v>NO</v>
      </c>
      <c r="AC670" t="str">
        <f>IF(AND(AND(G670&gt;=2007,G670&lt;=2009),OR(S670&lt;&gt;"MTA",S670&lt;&gt;"Fandango"),OR(P670="Food",P670="Shopping",P670="Entertainment")),"Awesome Transaction",IF(AND(G670&lt;=2010,Q670&lt;&gt;"Alcohol"),"Late Transaction",IF(G670=2006,"Early Transaction","CRAP Transaction")))</f>
        <v>CRAP Transaction</v>
      </c>
    </row>
    <row r="671" spans="1:29" x14ac:dyDescent="0.25">
      <c r="A671" s="2">
        <v>670</v>
      </c>
      <c r="B671" s="3" t="str">
        <f>TEXT(C671,"yymmdd") &amp; "-" &amp; UPPER(LEFT(P671,2)) &amp; "-" &amp; UPPER(LEFT(S671,3))</f>
        <v>100506-FO-TRA</v>
      </c>
      <c r="C671" s="3">
        <v>40304</v>
      </c>
      <c r="D671" s="3">
        <f t="shared" si="141"/>
        <v>40318</v>
      </c>
      <c r="E671" s="3">
        <f t="shared" si="142"/>
        <v>40365</v>
      </c>
      <c r="F671" s="3">
        <f t="shared" si="143"/>
        <v>40329</v>
      </c>
      <c r="G671" s="61">
        <f t="shared" si="144"/>
        <v>2010</v>
      </c>
      <c r="H671" s="61">
        <f t="shared" si="145"/>
        <v>5</v>
      </c>
      <c r="I671" s="61" t="str">
        <f>VLOOKUP(H671,'Lookup Values'!$C$2:$D$13,2,FALSE)</f>
        <v>MAY</v>
      </c>
      <c r="J671" s="61">
        <f t="shared" si="146"/>
        <v>6</v>
      </c>
      <c r="K671" s="61">
        <f t="shared" si="147"/>
        <v>5</v>
      </c>
      <c r="L671" s="61" t="str">
        <f>VLOOKUP(K671,'Lookup Values'!$F$2:$G$8,2,FALSE)</f>
        <v>Thursday</v>
      </c>
      <c r="M671" s="3">
        <v>40306</v>
      </c>
      <c r="N671" s="63">
        <f t="shared" si="140"/>
        <v>2</v>
      </c>
      <c r="O671" s="8">
        <v>0.37275452879836635</v>
      </c>
      <c r="P671" t="s">
        <v>18</v>
      </c>
      <c r="Q671" t="s">
        <v>31</v>
      </c>
      <c r="R671" t="str">
        <f t="shared" si="148"/>
        <v>Food: Groceries</v>
      </c>
      <c r="S671" t="s">
        <v>30</v>
      </c>
      <c r="T671" t="s">
        <v>26</v>
      </c>
      <c r="U671" s="1">
        <v>199</v>
      </c>
      <c r="V671" s="1" t="str">
        <f t="shared" si="149"/>
        <v>Food: $199.00</v>
      </c>
      <c r="W671" s="1">
        <f>IF(U671="","",ROUND(U671*'Lookup Values'!$A$2,2))</f>
        <v>17.66</v>
      </c>
      <c r="X671" s="9" t="str">
        <f t="shared" si="150"/>
        <v>Expense</v>
      </c>
      <c r="Y671" s="2" t="s">
        <v>512</v>
      </c>
      <c r="Z671" s="3">
        <f t="shared" si="151"/>
        <v>40304</v>
      </c>
      <c r="AA671" s="67" t="str">
        <f t="shared" si="152"/>
        <v>NO</v>
      </c>
      <c r="AB671" s="2" t="str">
        <f t="shared" si="153"/>
        <v>NO</v>
      </c>
      <c r="AC671" t="str">
        <f>IF(AND(AND(G671&gt;=2007,G671&lt;=2009),OR(S671&lt;&gt;"MTA",S671&lt;&gt;"Fandango"),OR(P671="Food",P671="Shopping",P671="Entertainment")),"Awesome Transaction",IF(AND(G671&lt;=2010,Q671&lt;&gt;"Alcohol"),"Late Transaction",IF(G671=2006,"Early Transaction","CRAP Transaction")))</f>
        <v>Late Transaction</v>
      </c>
    </row>
    <row r="672" spans="1:29" x14ac:dyDescent="0.25">
      <c r="A672" s="2">
        <v>671</v>
      </c>
      <c r="B672" s="3" t="str">
        <f>TEXT(C672,"yymmdd") &amp; "-" &amp; UPPER(LEFT(P672,2)) &amp; "-" &amp; UPPER(LEFT(S672,3))</f>
        <v>111122-IN-EZE</v>
      </c>
      <c r="C672" s="3">
        <v>40869</v>
      </c>
      <c r="D672" s="3">
        <f t="shared" si="141"/>
        <v>40883</v>
      </c>
      <c r="E672" s="3">
        <f t="shared" si="142"/>
        <v>40930</v>
      </c>
      <c r="F672" s="3">
        <f t="shared" si="143"/>
        <v>40877</v>
      </c>
      <c r="G672" s="61">
        <f t="shared" si="144"/>
        <v>2011</v>
      </c>
      <c r="H672" s="61">
        <f t="shared" si="145"/>
        <v>11</v>
      </c>
      <c r="I672" s="61" t="str">
        <f>VLOOKUP(H672,'Lookup Values'!$C$2:$D$13,2,FALSE)</f>
        <v>NOV</v>
      </c>
      <c r="J672" s="61">
        <f t="shared" si="146"/>
        <v>22</v>
      </c>
      <c r="K672" s="61">
        <f t="shared" si="147"/>
        <v>3</v>
      </c>
      <c r="L672" s="61" t="str">
        <f>VLOOKUP(K672,'Lookup Values'!$F$2:$G$8,2,FALSE)</f>
        <v>Tuesday</v>
      </c>
      <c r="M672" s="3">
        <v>40877</v>
      </c>
      <c r="N672" s="63">
        <f t="shared" si="140"/>
        <v>8</v>
      </c>
      <c r="O672" s="8">
        <v>0.39516608948997534</v>
      </c>
      <c r="P672" t="s">
        <v>61</v>
      </c>
      <c r="Q672" t="s">
        <v>62</v>
      </c>
      <c r="R672" t="str">
        <f t="shared" si="148"/>
        <v>Income: Salary</v>
      </c>
      <c r="S672" t="s">
        <v>65</v>
      </c>
      <c r="T672" t="s">
        <v>26</v>
      </c>
      <c r="U672" s="1">
        <v>336</v>
      </c>
      <c r="V672" s="1" t="str">
        <f t="shared" si="149"/>
        <v>Income: $336.00</v>
      </c>
      <c r="W672" s="1">
        <f>IF(U672="","",ROUND(U672*'Lookup Values'!$A$2,2))</f>
        <v>29.82</v>
      </c>
      <c r="X672" s="9" t="str">
        <f t="shared" si="150"/>
        <v>Income</v>
      </c>
      <c r="Y672" s="2" t="s">
        <v>638</v>
      </c>
      <c r="Z672" s="3">
        <f t="shared" si="151"/>
        <v>40869</v>
      </c>
      <c r="AA672" s="67" t="str">
        <f t="shared" si="152"/>
        <v>NO</v>
      </c>
      <c r="AB672" s="2" t="str">
        <f t="shared" si="153"/>
        <v>NO</v>
      </c>
      <c r="AC672" t="str">
        <f>IF(AND(AND(G672&gt;=2007,G672&lt;=2009),OR(S672&lt;&gt;"MTA",S672&lt;&gt;"Fandango"),OR(P672="Food",P672="Shopping",P672="Entertainment")),"Awesome Transaction",IF(AND(G672&lt;=2010,Q672&lt;&gt;"Alcohol"),"Late Transaction",IF(G672=2006,"Early Transaction","CRAP Transaction")))</f>
        <v>CRAP Transaction</v>
      </c>
    </row>
    <row r="673" spans="1:29" x14ac:dyDescent="0.25">
      <c r="A673" s="2">
        <v>672</v>
      </c>
      <c r="B673" s="3" t="str">
        <f>TEXT(C673,"yymmdd") &amp; "-" &amp; UPPER(LEFT(P673,2)) &amp; "-" &amp; UPPER(LEFT(S673,3))</f>
        <v>091018-HO-BED</v>
      </c>
      <c r="C673" s="3">
        <v>40104</v>
      </c>
      <c r="D673" s="3">
        <f t="shared" si="141"/>
        <v>40116</v>
      </c>
      <c r="E673" s="3">
        <f t="shared" si="142"/>
        <v>40165</v>
      </c>
      <c r="F673" s="3">
        <f t="shared" si="143"/>
        <v>40117</v>
      </c>
      <c r="G673" s="61">
        <f t="shared" si="144"/>
        <v>2009</v>
      </c>
      <c r="H673" s="61">
        <f t="shared" si="145"/>
        <v>10</v>
      </c>
      <c r="I673" s="61" t="str">
        <f>VLOOKUP(H673,'Lookup Values'!$C$2:$D$13,2,FALSE)</f>
        <v>OCT</v>
      </c>
      <c r="J673" s="61">
        <f t="shared" si="146"/>
        <v>18</v>
      </c>
      <c r="K673" s="61">
        <f t="shared" si="147"/>
        <v>1</v>
      </c>
      <c r="L673" s="61" t="str">
        <f>VLOOKUP(K673,'Lookup Values'!$F$2:$G$8,2,FALSE)</f>
        <v>Sunday</v>
      </c>
      <c r="M673" s="3">
        <v>40106</v>
      </c>
      <c r="N673" s="63">
        <f t="shared" si="140"/>
        <v>2</v>
      </c>
      <c r="O673" s="8">
        <v>0.43407504407630171</v>
      </c>
      <c r="P673" t="s">
        <v>38</v>
      </c>
      <c r="Q673" t="s">
        <v>39</v>
      </c>
      <c r="R673" t="str">
        <f t="shared" si="148"/>
        <v>Home: Cleaning Supplies</v>
      </c>
      <c r="S673" t="s">
        <v>37</v>
      </c>
      <c r="T673" t="s">
        <v>29</v>
      </c>
      <c r="U673" s="1">
        <v>204</v>
      </c>
      <c r="V673" s="1" t="str">
        <f t="shared" si="149"/>
        <v>Home: $204.00</v>
      </c>
      <c r="W673" s="1">
        <f>IF(U673="","",ROUND(U673*'Lookup Values'!$A$2,2))</f>
        <v>18.11</v>
      </c>
      <c r="X673" s="9" t="str">
        <f t="shared" si="150"/>
        <v>Expense</v>
      </c>
      <c r="Y673" s="2" t="s">
        <v>639</v>
      </c>
      <c r="Z673" s="3">
        <f t="shared" si="151"/>
        <v>40104</v>
      </c>
      <c r="AA673" s="67" t="str">
        <f t="shared" si="152"/>
        <v>NO</v>
      </c>
      <c r="AB673" s="2" t="str">
        <f t="shared" si="153"/>
        <v>NO</v>
      </c>
      <c r="AC673" t="str">
        <f>IF(AND(AND(G673&gt;=2007,G673&lt;=2009),OR(S673&lt;&gt;"MTA",S673&lt;&gt;"Fandango"),OR(P673="Food",P673="Shopping",P673="Entertainment")),"Awesome Transaction",IF(AND(G673&lt;=2010,Q673&lt;&gt;"Alcohol"),"Late Transaction",IF(G673=2006,"Early Transaction","CRAP Transaction")))</f>
        <v>Late Transaction</v>
      </c>
    </row>
    <row r="674" spans="1:29" x14ac:dyDescent="0.25">
      <c r="A674" s="2">
        <v>673</v>
      </c>
      <c r="B674" s="3" t="str">
        <f>TEXT(C674,"yymmdd") &amp; "-" &amp; UPPER(LEFT(P674,2)) &amp; "-" &amp; UPPER(LEFT(S674,3))</f>
        <v>080331-FO-CIT</v>
      </c>
      <c r="C674" s="3">
        <v>39538</v>
      </c>
      <c r="D674" s="3">
        <f t="shared" si="141"/>
        <v>39552</v>
      </c>
      <c r="E674" s="3">
        <f t="shared" si="142"/>
        <v>39599</v>
      </c>
      <c r="F674" s="3">
        <f t="shared" si="143"/>
        <v>39538</v>
      </c>
      <c r="G674" s="61">
        <f t="shared" si="144"/>
        <v>2008</v>
      </c>
      <c r="H674" s="61">
        <f t="shared" si="145"/>
        <v>3</v>
      </c>
      <c r="I674" s="61" t="str">
        <f>VLOOKUP(H674,'Lookup Values'!$C$2:$D$13,2,FALSE)</f>
        <v>MAR</v>
      </c>
      <c r="J674" s="61">
        <f t="shared" si="146"/>
        <v>31</v>
      </c>
      <c r="K674" s="61">
        <f t="shared" si="147"/>
        <v>2</v>
      </c>
      <c r="L674" s="61" t="str">
        <f>VLOOKUP(K674,'Lookup Values'!$F$2:$G$8,2,FALSE)</f>
        <v>Monday</v>
      </c>
      <c r="M674" s="3">
        <v>39539</v>
      </c>
      <c r="N674" s="63">
        <f t="shared" si="140"/>
        <v>1</v>
      </c>
      <c r="O674" s="8">
        <v>0.61263579026428494</v>
      </c>
      <c r="P674" t="s">
        <v>18</v>
      </c>
      <c r="Q674" t="s">
        <v>43</v>
      </c>
      <c r="R674" t="str">
        <f t="shared" si="148"/>
        <v>Food: Coffee</v>
      </c>
      <c r="S674" t="s">
        <v>42</v>
      </c>
      <c r="T674" t="s">
        <v>26</v>
      </c>
      <c r="U674" s="1">
        <v>88</v>
      </c>
      <c r="V674" s="1" t="str">
        <f t="shared" si="149"/>
        <v>Food: $88.00</v>
      </c>
      <c r="W674" s="1">
        <f>IF(U674="","",ROUND(U674*'Lookup Values'!$A$2,2))</f>
        <v>7.81</v>
      </c>
      <c r="X674" s="9" t="str">
        <f t="shared" si="150"/>
        <v>Expense</v>
      </c>
      <c r="Y674" s="2" t="s">
        <v>640</v>
      </c>
      <c r="Z674" s="3">
        <f t="shared" si="151"/>
        <v>39538</v>
      </c>
      <c r="AA674" s="67" t="str">
        <f t="shared" si="152"/>
        <v>NO</v>
      </c>
      <c r="AB674" s="2" t="str">
        <f t="shared" si="153"/>
        <v>NO</v>
      </c>
      <c r="AC674" t="str">
        <f>IF(AND(AND(G674&gt;=2007,G674&lt;=2009),OR(S674&lt;&gt;"MTA",S674&lt;&gt;"Fandango"),OR(P674="Food",P674="Shopping",P674="Entertainment")),"Awesome Transaction",IF(AND(G674&lt;=2010,Q674&lt;&gt;"Alcohol"),"Late Transaction",IF(G674=2006,"Early Transaction","CRAP Transaction")))</f>
        <v>Awesome Transaction</v>
      </c>
    </row>
    <row r="675" spans="1:29" x14ac:dyDescent="0.25">
      <c r="A675" s="2">
        <v>674</v>
      </c>
      <c r="B675" s="3" t="str">
        <f>TEXT(C675,"yymmdd") &amp; "-" &amp; UPPER(LEFT(P675,2)) &amp; "-" &amp; UPPER(LEFT(S675,3))</f>
        <v>080608-BI-CON</v>
      </c>
      <c r="C675" s="3">
        <v>39607</v>
      </c>
      <c r="D675" s="3">
        <f t="shared" si="141"/>
        <v>39619</v>
      </c>
      <c r="E675" s="3">
        <f t="shared" si="142"/>
        <v>39668</v>
      </c>
      <c r="F675" s="3">
        <f t="shared" si="143"/>
        <v>39629</v>
      </c>
      <c r="G675" s="61">
        <f t="shared" si="144"/>
        <v>2008</v>
      </c>
      <c r="H675" s="61">
        <f t="shared" si="145"/>
        <v>6</v>
      </c>
      <c r="I675" s="61" t="str">
        <f>VLOOKUP(H675,'Lookup Values'!$C$2:$D$13,2,FALSE)</f>
        <v>JUN</v>
      </c>
      <c r="J675" s="61">
        <f t="shared" si="146"/>
        <v>8</v>
      </c>
      <c r="K675" s="61">
        <f t="shared" si="147"/>
        <v>1</v>
      </c>
      <c r="L675" s="61" t="str">
        <f>VLOOKUP(K675,'Lookup Values'!$F$2:$G$8,2,FALSE)</f>
        <v>Sunday</v>
      </c>
      <c r="M675" s="3">
        <v>39617</v>
      </c>
      <c r="N675" s="63">
        <f t="shared" si="140"/>
        <v>10</v>
      </c>
      <c r="O675" s="8">
        <v>0.76171436101360768</v>
      </c>
      <c r="P675" t="s">
        <v>48</v>
      </c>
      <c r="Q675" t="s">
        <v>49</v>
      </c>
      <c r="R675" t="str">
        <f t="shared" si="148"/>
        <v>Bills: Utilities</v>
      </c>
      <c r="S675" t="s">
        <v>47</v>
      </c>
      <c r="T675" t="s">
        <v>29</v>
      </c>
      <c r="U675" s="1">
        <v>340</v>
      </c>
      <c r="V675" s="1" t="str">
        <f t="shared" si="149"/>
        <v>Bills: $340.00</v>
      </c>
      <c r="W675" s="1">
        <f>IF(U675="","",ROUND(U675*'Lookup Values'!$A$2,2))</f>
        <v>30.18</v>
      </c>
      <c r="X675" s="9" t="str">
        <f t="shared" si="150"/>
        <v>Expense</v>
      </c>
      <c r="Y675" s="2" t="s">
        <v>641</v>
      </c>
      <c r="Z675" s="3">
        <f t="shared" si="151"/>
        <v>39607</v>
      </c>
      <c r="AA675" s="67" t="str">
        <f t="shared" si="152"/>
        <v>NO</v>
      </c>
      <c r="AB675" s="2" t="str">
        <f t="shared" si="153"/>
        <v>NO</v>
      </c>
      <c r="AC675" t="str">
        <f>IF(AND(AND(G675&gt;=2007,G675&lt;=2009),OR(S675&lt;&gt;"MTA",S675&lt;&gt;"Fandango"),OR(P675="Food",P675="Shopping",P675="Entertainment")),"Awesome Transaction",IF(AND(G675&lt;=2010,Q675&lt;&gt;"Alcohol"),"Late Transaction",IF(G675=2006,"Early Transaction","CRAP Transaction")))</f>
        <v>Late Transaction</v>
      </c>
    </row>
    <row r="676" spans="1:29" x14ac:dyDescent="0.25">
      <c r="A676" s="2">
        <v>675</v>
      </c>
      <c r="B676" s="3" t="str">
        <f>TEXT(C676,"yymmdd") &amp; "-" &amp; UPPER(LEFT(P676,2)) &amp; "-" &amp; UPPER(LEFT(S676,3))</f>
        <v>121007-SH-EXP</v>
      </c>
      <c r="C676" s="3">
        <v>41189</v>
      </c>
      <c r="D676" s="3">
        <f t="shared" si="141"/>
        <v>41201</v>
      </c>
      <c r="E676" s="3">
        <f t="shared" si="142"/>
        <v>41250</v>
      </c>
      <c r="F676" s="3">
        <f t="shared" si="143"/>
        <v>41213</v>
      </c>
      <c r="G676" s="61">
        <f t="shared" si="144"/>
        <v>2012</v>
      </c>
      <c r="H676" s="61">
        <f t="shared" si="145"/>
        <v>10</v>
      </c>
      <c r="I676" s="61" t="str">
        <f>VLOOKUP(H676,'Lookup Values'!$C$2:$D$13,2,FALSE)</f>
        <v>OCT</v>
      </c>
      <c r="J676" s="61">
        <f t="shared" si="146"/>
        <v>7</v>
      </c>
      <c r="K676" s="61">
        <f t="shared" si="147"/>
        <v>1</v>
      </c>
      <c r="L676" s="61" t="str">
        <f>VLOOKUP(K676,'Lookup Values'!$F$2:$G$8,2,FALSE)</f>
        <v>Sunday</v>
      </c>
      <c r="M676" s="3">
        <v>41194</v>
      </c>
      <c r="N676" s="63">
        <f t="shared" si="140"/>
        <v>5</v>
      </c>
      <c r="O676" s="8">
        <v>0.53478043696116473</v>
      </c>
      <c r="P676" t="s">
        <v>21</v>
      </c>
      <c r="Q676" t="s">
        <v>41</v>
      </c>
      <c r="R676" t="str">
        <f t="shared" si="148"/>
        <v>Shopping: Clothing</v>
      </c>
      <c r="S676" t="s">
        <v>40</v>
      </c>
      <c r="T676" t="s">
        <v>26</v>
      </c>
      <c r="U676" s="1">
        <v>224</v>
      </c>
      <c r="V676" s="1" t="str">
        <f t="shared" si="149"/>
        <v>Shopping: $224.00</v>
      </c>
      <c r="W676" s="1">
        <f>IF(U676="","",ROUND(U676*'Lookup Values'!$A$2,2))</f>
        <v>19.88</v>
      </c>
      <c r="X676" s="9" t="str">
        <f t="shared" si="150"/>
        <v>Expense</v>
      </c>
      <c r="Y676" s="2" t="s">
        <v>642</v>
      </c>
      <c r="Z676" s="3">
        <f t="shared" si="151"/>
        <v>41189</v>
      </c>
      <c r="AA676" s="67" t="str">
        <f t="shared" si="152"/>
        <v>NO</v>
      </c>
      <c r="AB676" s="2" t="str">
        <f t="shared" si="153"/>
        <v>NO</v>
      </c>
      <c r="AC676" t="str">
        <f>IF(AND(AND(G676&gt;=2007,G676&lt;=2009),OR(S676&lt;&gt;"MTA",S676&lt;&gt;"Fandango"),OR(P676="Food",P676="Shopping",P676="Entertainment")),"Awesome Transaction",IF(AND(G676&lt;=2010,Q676&lt;&gt;"Alcohol"),"Late Transaction",IF(G676=2006,"Early Transaction","CRAP Transaction")))</f>
        <v>CRAP Transaction</v>
      </c>
    </row>
    <row r="677" spans="1:29" x14ac:dyDescent="0.25">
      <c r="A677" s="2">
        <v>676</v>
      </c>
      <c r="B677" s="3" t="str">
        <f>TEXT(C677,"yymmdd") &amp; "-" &amp; UPPER(LEFT(P677,2)) &amp; "-" &amp; UPPER(LEFT(S677,3))</f>
        <v>120403-EN-MOE</v>
      </c>
      <c r="C677" s="3">
        <v>41002</v>
      </c>
      <c r="D677" s="3">
        <f t="shared" si="141"/>
        <v>41016</v>
      </c>
      <c r="E677" s="3">
        <f t="shared" si="142"/>
        <v>41063</v>
      </c>
      <c r="F677" s="3">
        <f t="shared" si="143"/>
        <v>41029</v>
      </c>
      <c r="G677" s="61">
        <f t="shared" si="144"/>
        <v>2012</v>
      </c>
      <c r="H677" s="61">
        <f t="shared" si="145"/>
        <v>4</v>
      </c>
      <c r="I677" s="61" t="str">
        <f>VLOOKUP(H677,'Lookup Values'!$C$2:$D$13,2,FALSE)</f>
        <v>APR</v>
      </c>
      <c r="J677" s="61">
        <f t="shared" si="146"/>
        <v>3</v>
      </c>
      <c r="K677" s="61">
        <f t="shared" si="147"/>
        <v>3</v>
      </c>
      <c r="L677" s="61" t="str">
        <f>VLOOKUP(K677,'Lookup Values'!$F$2:$G$8,2,FALSE)</f>
        <v>Tuesday</v>
      </c>
      <c r="M677" s="3">
        <v>41006</v>
      </c>
      <c r="N677" s="63">
        <f t="shared" si="140"/>
        <v>4</v>
      </c>
      <c r="O677" s="8">
        <v>6.7397014039197622E-2</v>
      </c>
      <c r="P677" t="s">
        <v>14</v>
      </c>
      <c r="Q677" t="s">
        <v>15</v>
      </c>
      <c r="R677" t="str">
        <f t="shared" si="148"/>
        <v>Entertainment: Alcohol</v>
      </c>
      <c r="S677" t="s">
        <v>13</v>
      </c>
      <c r="T677" t="s">
        <v>16</v>
      </c>
      <c r="U677" s="1">
        <v>187</v>
      </c>
      <c r="V677" s="1" t="str">
        <f t="shared" si="149"/>
        <v>Entertainment: $187.00</v>
      </c>
      <c r="W677" s="1">
        <f>IF(U677="","",ROUND(U677*'Lookup Values'!$A$2,2))</f>
        <v>16.600000000000001</v>
      </c>
      <c r="X677" s="9" t="str">
        <f t="shared" si="150"/>
        <v>Expense</v>
      </c>
      <c r="Y677" s="2" t="s">
        <v>258</v>
      </c>
      <c r="Z677" s="3">
        <f t="shared" si="151"/>
        <v>41002</v>
      </c>
      <c r="AA677" s="67" t="str">
        <f t="shared" si="152"/>
        <v>NO</v>
      </c>
      <c r="AB677" s="2" t="str">
        <f t="shared" si="153"/>
        <v>NO</v>
      </c>
      <c r="AC677" t="str">
        <f>IF(AND(AND(G677&gt;=2007,G677&lt;=2009),OR(S677&lt;&gt;"MTA",S677&lt;&gt;"Fandango"),OR(P677="Food",P677="Shopping",P677="Entertainment")),"Awesome Transaction",IF(AND(G677&lt;=2010,Q677&lt;&gt;"Alcohol"),"Late Transaction",IF(G677=2006,"Early Transaction","CRAP Transaction")))</f>
        <v>CRAP Transaction</v>
      </c>
    </row>
    <row r="678" spans="1:29" x14ac:dyDescent="0.25">
      <c r="A678" s="2">
        <v>677</v>
      </c>
      <c r="B678" s="3" t="str">
        <f>TEXT(C678,"yymmdd") &amp; "-" &amp; UPPER(LEFT(P678,2)) &amp; "-" &amp; UPPER(LEFT(S678,3))</f>
        <v>090615-ED-SKI</v>
      </c>
      <c r="C678" s="3">
        <v>39979</v>
      </c>
      <c r="D678" s="3">
        <f t="shared" si="141"/>
        <v>39993</v>
      </c>
      <c r="E678" s="3">
        <f t="shared" si="142"/>
        <v>40040</v>
      </c>
      <c r="F678" s="3">
        <f t="shared" si="143"/>
        <v>39994</v>
      </c>
      <c r="G678" s="61">
        <f t="shared" si="144"/>
        <v>2009</v>
      </c>
      <c r="H678" s="61">
        <f t="shared" si="145"/>
        <v>6</v>
      </c>
      <c r="I678" s="61" t="str">
        <f>VLOOKUP(H678,'Lookup Values'!$C$2:$D$13,2,FALSE)</f>
        <v>JUN</v>
      </c>
      <c r="J678" s="61">
        <f t="shared" si="146"/>
        <v>15</v>
      </c>
      <c r="K678" s="61">
        <f t="shared" si="147"/>
        <v>2</v>
      </c>
      <c r="L678" s="61" t="str">
        <f>VLOOKUP(K678,'Lookup Values'!$F$2:$G$8,2,FALSE)</f>
        <v>Monday</v>
      </c>
      <c r="M678" s="3">
        <v>39985</v>
      </c>
      <c r="N678" s="63">
        <f t="shared" si="140"/>
        <v>6</v>
      </c>
      <c r="O678" s="8">
        <v>0.66206426015284314</v>
      </c>
      <c r="P678" t="s">
        <v>24</v>
      </c>
      <c r="Q678" t="s">
        <v>36</v>
      </c>
      <c r="R678" t="str">
        <f t="shared" si="148"/>
        <v>Education: Professional Development</v>
      </c>
      <c r="S678" t="s">
        <v>35</v>
      </c>
      <c r="T678" t="s">
        <v>29</v>
      </c>
      <c r="U678" s="1">
        <v>214</v>
      </c>
      <c r="V678" s="1" t="str">
        <f t="shared" si="149"/>
        <v>Education: $214.00</v>
      </c>
      <c r="W678" s="1">
        <f>IF(U678="","",ROUND(U678*'Lookup Values'!$A$2,2))</f>
        <v>18.989999999999998</v>
      </c>
      <c r="X678" s="9" t="str">
        <f t="shared" si="150"/>
        <v>Expense</v>
      </c>
      <c r="Y678" s="2" t="s">
        <v>643</v>
      </c>
      <c r="Z678" s="3">
        <f t="shared" si="151"/>
        <v>39979</v>
      </c>
      <c r="AA678" s="67" t="str">
        <f t="shared" si="152"/>
        <v>YES</v>
      </c>
      <c r="AB678" s="2" t="str">
        <f t="shared" si="153"/>
        <v>NO</v>
      </c>
      <c r="AC678" t="str">
        <f>IF(AND(AND(G678&gt;=2007,G678&lt;=2009),OR(S678&lt;&gt;"MTA",S678&lt;&gt;"Fandango"),OR(P678="Food",P678="Shopping",P678="Entertainment")),"Awesome Transaction",IF(AND(G678&lt;=2010,Q678&lt;&gt;"Alcohol"),"Late Transaction",IF(G678=2006,"Early Transaction","CRAP Transaction")))</f>
        <v>Late Transaction</v>
      </c>
    </row>
    <row r="679" spans="1:29" x14ac:dyDescent="0.25">
      <c r="A679" s="2">
        <v>678</v>
      </c>
      <c r="B679" s="3" t="str">
        <f>TEXT(C679,"yymmdd") &amp; "-" &amp; UPPER(LEFT(P679,2)) &amp; "-" &amp; UPPER(LEFT(S679,3))</f>
        <v>070210-SH-EXP</v>
      </c>
      <c r="C679" s="3">
        <v>39123</v>
      </c>
      <c r="D679" s="3">
        <f t="shared" si="141"/>
        <v>39136</v>
      </c>
      <c r="E679" s="3">
        <f t="shared" si="142"/>
        <v>39182</v>
      </c>
      <c r="F679" s="3">
        <f t="shared" si="143"/>
        <v>39141</v>
      </c>
      <c r="G679" s="61">
        <f t="shared" si="144"/>
        <v>2007</v>
      </c>
      <c r="H679" s="61">
        <f t="shared" si="145"/>
        <v>2</v>
      </c>
      <c r="I679" s="61" t="str">
        <f>VLOOKUP(H679,'Lookup Values'!$C$2:$D$13,2,FALSE)</f>
        <v>FEB</v>
      </c>
      <c r="J679" s="61">
        <f t="shared" si="146"/>
        <v>10</v>
      </c>
      <c r="K679" s="61">
        <f t="shared" si="147"/>
        <v>7</v>
      </c>
      <c r="L679" s="61" t="str">
        <f>VLOOKUP(K679,'Lookup Values'!$F$2:$G$8,2,FALSE)</f>
        <v>Saturday</v>
      </c>
      <c r="M679" s="3">
        <v>39126</v>
      </c>
      <c r="N679" s="63">
        <f t="shared" si="140"/>
        <v>3</v>
      </c>
      <c r="O679" s="8">
        <v>0.52768703638679659</v>
      </c>
      <c r="P679" t="s">
        <v>21</v>
      </c>
      <c r="Q679" t="s">
        <v>41</v>
      </c>
      <c r="R679" t="str">
        <f t="shared" si="148"/>
        <v>Shopping: Clothing</v>
      </c>
      <c r="S679" t="s">
        <v>40</v>
      </c>
      <c r="T679" t="s">
        <v>16</v>
      </c>
      <c r="U679" s="1">
        <v>112</v>
      </c>
      <c r="V679" s="1" t="str">
        <f t="shared" si="149"/>
        <v>Shopping: $112.00</v>
      </c>
      <c r="W679" s="1">
        <f>IF(U679="","",ROUND(U679*'Lookup Values'!$A$2,2))</f>
        <v>9.94</v>
      </c>
      <c r="X679" s="9" t="str">
        <f t="shared" si="150"/>
        <v>Expense</v>
      </c>
      <c r="Y679" s="2" t="s">
        <v>644</v>
      </c>
      <c r="Z679" s="3">
        <f t="shared" si="151"/>
        <v>39123</v>
      </c>
      <c r="AA679" s="67" t="str">
        <f t="shared" si="152"/>
        <v>NO</v>
      </c>
      <c r="AB679" s="2" t="str">
        <f t="shared" si="153"/>
        <v>NO</v>
      </c>
      <c r="AC679" t="str">
        <f>IF(AND(AND(G679&gt;=2007,G679&lt;=2009),OR(S679&lt;&gt;"MTA",S679&lt;&gt;"Fandango"),OR(P679="Food",P679="Shopping",P679="Entertainment")),"Awesome Transaction",IF(AND(G679&lt;=2010,Q679&lt;&gt;"Alcohol"),"Late Transaction",IF(G679=2006,"Early Transaction","CRAP Transaction")))</f>
        <v>Awesome Transaction</v>
      </c>
    </row>
    <row r="680" spans="1:29" x14ac:dyDescent="0.25">
      <c r="A680" s="2">
        <v>679</v>
      </c>
      <c r="B680" s="3" t="str">
        <f>TEXT(C680,"yymmdd") &amp; "-" &amp; UPPER(LEFT(P680,2)) &amp; "-" &amp; UPPER(LEFT(S680,3))</f>
        <v>091119-IN-LEG</v>
      </c>
      <c r="C680" s="3">
        <v>40136</v>
      </c>
      <c r="D680" s="3">
        <f t="shared" si="141"/>
        <v>40150</v>
      </c>
      <c r="E680" s="3">
        <f t="shared" si="142"/>
        <v>40197</v>
      </c>
      <c r="F680" s="3">
        <f t="shared" si="143"/>
        <v>40147</v>
      </c>
      <c r="G680" s="61">
        <f t="shared" si="144"/>
        <v>2009</v>
      </c>
      <c r="H680" s="61">
        <f t="shared" si="145"/>
        <v>11</v>
      </c>
      <c r="I680" s="61" t="str">
        <f>VLOOKUP(H680,'Lookup Values'!$C$2:$D$13,2,FALSE)</f>
        <v>NOV</v>
      </c>
      <c r="J680" s="61">
        <f t="shared" si="146"/>
        <v>19</v>
      </c>
      <c r="K680" s="61">
        <f t="shared" si="147"/>
        <v>5</v>
      </c>
      <c r="L680" s="61" t="str">
        <f>VLOOKUP(K680,'Lookup Values'!$F$2:$G$8,2,FALSE)</f>
        <v>Thursday</v>
      </c>
      <c r="M680" s="3">
        <v>40137</v>
      </c>
      <c r="N680" s="63">
        <f t="shared" si="140"/>
        <v>1</v>
      </c>
      <c r="O680" s="8">
        <v>0.86416263494048595</v>
      </c>
      <c r="P680" t="s">
        <v>61</v>
      </c>
      <c r="Q680" t="s">
        <v>63</v>
      </c>
      <c r="R680" t="str">
        <f t="shared" si="148"/>
        <v>Income: Freelance Project</v>
      </c>
      <c r="S680" t="s">
        <v>66</v>
      </c>
      <c r="T680" t="s">
        <v>16</v>
      </c>
      <c r="U680" s="1">
        <v>135</v>
      </c>
      <c r="V680" s="1" t="str">
        <f t="shared" si="149"/>
        <v>Income: $135.00</v>
      </c>
      <c r="W680" s="1">
        <f>IF(U680="","",ROUND(U680*'Lookup Values'!$A$2,2))</f>
        <v>11.98</v>
      </c>
      <c r="X680" s="9" t="str">
        <f t="shared" si="150"/>
        <v>Income</v>
      </c>
      <c r="Y680" s="2" t="s">
        <v>221</v>
      </c>
      <c r="Z680" s="3">
        <f t="shared" si="151"/>
        <v>40136</v>
      </c>
      <c r="AA680" s="67" t="str">
        <f t="shared" si="152"/>
        <v>NO</v>
      </c>
      <c r="AB680" s="2" t="str">
        <f t="shared" si="153"/>
        <v>NO</v>
      </c>
      <c r="AC680" t="str">
        <f>IF(AND(AND(G680&gt;=2007,G680&lt;=2009),OR(S680&lt;&gt;"MTA",S680&lt;&gt;"Fandango"),OR(P680="Food",P680="Shopping",P680="Entertainment")),"Awesome Transaction",IF(AND(G680&lt;=2010,Q680&lt;&gt;"Alcohol"),"Late Transaction",IF(G680=2006,"Early Transaction","CRAP Transaction")))</f>
        <v>Late Transaction</v>
      </c>
    </row>
    <row r="681" spans="1:29" x14ac:dyDescent="0.25">
      <c r="A681" s="2">
        <v>680</v>
      </c>
      <c r="B681" s="3" t="str">
        <f>TEXT(C681,"yymmdd") &amp; "-" &amp; UPPER(LEFT(P681,2)) &amp; "-" &amp; UPPER(LEFT(S681,3))</f>
        <v>120309-SH-AMA</v>
      </c>
      <c r="C681" s="3">
        <v>40977</v>
      </c>
      <c r="D681" s="3">
        <f t="shared" si="141"/>
        <v>40991</v>
      </c>
      <c r="E681" s="3">
        <f t="shared" si="142"/>
        <v>41038</v>
      </c>
      <c r="F681" s="3">
        <f t="shared" si="143"/>
        <v>40999</v>
      </c>
      <c r="G681" s="61">
        <f t="shared" si="144"/>
        <v>2012</v>
      </c>
      <c r="H681" s="61">
        <f t="shared" si="145"/>
        <v>3</v>
      </c>
      <c r="I681" s="61" t="str">
        <f>VLOOKUP(H681,'Lookup Values'!$C$2:$D$13,2,FALSE)</f>
        <v>MAR</v>
      </c>
      <c r="J681" s="61">
        <f t="shared" si="146"/>
        <v>9</v>
      </c>
      <c r="K681" s="61">
        <f t="shared" si="147"/>
        <v>6</v>
      </c>
      <c r="L681" s="61" t="str">
        <f>VLOOKUP(K681,'Lookup Values'!$F$2:$G$8,2,FALSE)</f>
        <v>Friday</v>
      </c>
      <c r="M681" s="3">
        <v>40978</v>
      </c>
      <c r="N681" s="63">
        <f t="shared" si="140"/>
        <v>1</v>
      </c>
      <c r="O681" s="8">
        <v>0.42098173687466123</v>
      </c>
      <c r="P681" t="s">
        <v>21</v>
      </c>
      <c r="Q681" t="s">
        <v>22</v>
      </c>
      <c r="R681" t="str">
        <f t="shared" si="148"/>
        <v>Shopping: Electronics</v>
      </c>
      <c r="S681" t="s">
        <v>20</v>
      </c>
      <c r="T681" t="s">
        <v>29</v>
      </c>
      <c r="U681" s="1">
        <v>119</v>
      </c>
      <c r="V681" s="1" t="str">
        <f t="shared" si="149"/>
        <v>Shopping: $119.00</v>
      </c>
      <c r="W681" s="1">
        <f>IF(U681="","",ROUND(U681*'Lookup Values'!$A$2,2))</f>
        <v>10.56</v>
      </c>
      <c r="X681" s="9" t="str">
        <f t="shared" si="150"/>
        <v>Expense</v>
      </c>
      <c r="Y681" s="2" t="s">
        <v>318</v>
      </c>
      <c r="Z681" s="3">
        <f t="shared" si="151"/>
        <v>40977</v>
      </c>
      <c r="AA681" s="67" t="str">
        <f t="shared" si="152"/>
        <v>YES</v>
      </c>
      <c r="AB681" s="2" t="str">
        <f t="shared" si="153"/>
        <v>NO</v>
      </c>
      <c r="AC681" t="str">
        <f>IF(AND(AND(G681&gt;=2007,G681&lt;=2009),OR(S681&lt;&gt;"MTA",S681&lt;&gt;"Fandango"),OR(P681="Food",P681="Shopping",P681="Entertainment")),"Awesome Transaction",IF(AND(G681&lt;=2010,Q681&lt;&gt;"Alcohol"),"Late Transaction",IF(G681=2006,"Early Transaction","CRAP Transaction")))</f>
        <v>CRAP Transaction</v>
      </c>
    </row>
    <row r="682" spans="1:29" x14ac:dyDescent="0.25">
      <c r="A682" s="2">
        <v>681</v>
      </c>
      <c r="B682" s="3" t="str">
        <f>TEXT(C682,"yymmdd") &amp; "-" &amp; UPPER(LEFT(P682,2)) &amp; "-" &amp; UPPER(LEFT(S682,3))</f>
        <v>120822-TR-MTA</v>
      </c>
      <c r="C682" s="3">
        <v>41143</v>
      </c>
      <c r="D682" s="3">
        <f t="shared" si="141"/>
        <v>41157</v>
      </c>
      <c r="E682" s="3">
        <f t="shared" si="142"/>
        <v>41204</v>
      </c>
      <c r="F682" s="3">
        <f t="shared" si="143"/>
        <v>41152</v>
      </c>
      <c r="G682" s="61">
        <f t="shared" si="144"/>
        <v>2012</v>
      </c>
      <c r="H682" s="61">
        <f t="shared" si="145"/>
        <v>8</v>
      </c>
      <c r="I682" s="61" t="str">
        <f>VLOOKUP(H682,'Lookup Values'!$C$2:$D$13,2,FALSE)</f>
        <v>AUG</v>
      </c>
      <c r="J682" s="61">
        <f t="shared" si="146"/>
        <v>22</v>
      </c>
      <c r="K682" s="61">
        <f t="shared" si="147"/>
        <v>4</v>
      </c>
      <c r="L682" s="61" t="str">
        <f>VLOOKUP(K682,'Lookup Values'!$F$2:$G$8,2,FALSE)</f>
        <v>Wednesday</v>
      </c>
      <c r="M682" s="3">
        <v>41150</v>
      </c>
      <c r="N682" s="63">
        <f t="shared" si="140"/>
        <v>7</v>
      </c>
      <c r="O682" s="8">
        <v>0.32280023623203891</v>
      </c>
      <c r="P682" t="s">
        <v>33</v>
      </c>
      <c r="Q682" t="s">
        <v>34</v>
      </c>
      <c r="R682" t="str">
        <f t="shared" si="148"/>
        <v>Transportation: Subway</v>
      </c>
      <c r="S682" t="s">
        <v>32</v>
      </c>
      <c r="T682" t="s">
        <v>16</v>
      </c>
      <c r="U682" s="1">
        <v>95</v>
      </c>
      <c r="V682" s="1" t="str">
        <f t="shared" si="149"/>
        <v>Transportation: $95.00</v>
      </c>
      <c r="W682" s="1">
        <f>IF(U682="","",ROUND(U682*'Lookup Values'!$A$2,2))</f>
        <v>8.43</v>
      </c>
      <c r="X682" s="9" t="str">
        <f t="shared" si="150"/>
        <v>Expense</v>
      </c>
      <c r="Y682" s="2" t="s">
        <v>645</v>
      </c>
      <c r="Z682" s="3">
        <f t="shared" si="151"/>
        <v>41143</v>
      </c>
      <c r="AA682" s="67" t="str">
        <f t="shared" si="152"/>
        <v>YES</v>
      </c>
      <c r="AB682" s="2" t="str">
        <f t="shared" si="153"/>
        <v>NO</v>
      </c>
      <c r="AC682" t="str">
        <f>IF(AND(AND(G682&gt;=2007,G682&lt;=2009),OR(S682&lt;&gt;"MTA",S682&lt;&gt;"Fandango"),OR(P682="Food",P682="Shopping",P682="Entertainment")),"Awesome Transaction",IF(AND(G682&lt;=2010,Q682&lt;&gt;"Alcohol"),"Late Transaction",IF(G682=2006,"Early Transaction","CRAP Transaction")))</f>
        <v>CRAP Transaction</v>
      </c>
    </row>
    <row r="683" spans="1:29" x14ac:dyDescent="0.25">
      <c r="A683" s="2">
        <v>682</v>
      </c>
      <c r="B683" s="3" t="str">
        <f>TEXT(C683,"yymmdd") &amp; "-" &amp; UPPER(LEFT(P683,2)) &amp; "-" &amp; UPPER(LEFT(S683,3))</f>
        <v>080923-EN-MOE</v>
      </c>
      <c r="C683" s="3">
        <v>39714</v>
      </c>
      <c r="D683" s="3">
        <f t="shared" si="141"/>
        <v>39728</v>
      </c>
      <c r="E683" s="3">
        <f t="shared" si="142"/>
        <v>39775</v>
      </c>
      <c r="F683" s="3">
        <f t="shared" si="143"/>
        <v>39721</v>
      </c>
      <c r="G683" s="61">
        <f t="shared" si="144"/>
        <v>2008</v>
      </c>
      <c r="H683" s="61">
        <f t="shared" si="145"/>
        <v>9</v>
      </c>
      <c r="I683" s="61" t="str">
        <f>VLOOKUP(H683,'Lookup Values'!$C$2:$D$13,2,FALSE)</f>
        <v>SEP</v>
      </c>
      <c r="J683" s="61">
        <f t="shared" si="146"/>
        <v>23</v>
      </c>
      <c r="K683" s="61">
        <f t="shared" si="147"/>
        <v>3</v>
      </c>
      <c r="L683" s="61" t="str">
        <f>VLOOKUP(K683,'Lookup Values'!$F$2:$G$8,2,FALSE)</f>
        <v>Tuesday</v>
      </c>
      <c r="M683" s="3">
        <v>39716</v>
      </c>
      <c r="N683" s="63">
        <f t="shared" si="140"/>
        <v>2</v>
      </c>
      <c r="O683" s="8">
        <v>0.68459531264549645</v>
      </c>
      <c r="P683" t="s">
        <v>14</v>
      </c>
      <c r="Q683" t="s">
        <v>15</v>
      </c>
      <c r="R683" t="str">
        <f t="shared" si="148"/>
        <v>Entertainment: Alcohol</v>
      </c>
      <c r="S683" t="s">
        <v>13</v>
      </c>
      <c r="T683" t="s">
        <v>29</v>
      </c>
      <c r="U683" s="1">
        <v>283</v>
      </c>
      <c r="V683" s="1" t="str">
        <f t="shared" si="149"/>
        <v>Entertainment: $283.00</v>
      </c>
      <c r="W683" s="1">
        <f>IF(U683="","",ROUND(U683*'Lookup Values'!$A$2,2))</f>
        <v>25.12</v>
      </c>
      <c r="X683" s="9" t="str">
        <f t="shared" si="150"/>
        <v>Expense</v>
      </c>
      <c r="Y683" s="2" t="s">
        <v>646</v>
      </c>
      <c r="Z683" s="3">
        <f t="shared" si="151"/>
        <v>39714</v>
      </c>
      <c r="AA683" s="67" t="str">
        <f t="shared" si="152"/>
        <v>NO</v>
      </c>
      <c r="AB683" s="2" t="str">
        <f t="shared" si="153"/>
        <v>NO</v>
      </c>
      <c r="AC683" t="str">
        <f>IF(AND(AND(G683&gt;=2007,G683&lt;=2009),OR(S683&lt;&gt;"MTA",S683&lt;&gt;"Fandango"),OR(P683="Food",P683="Shopping",P683="Entertainment")),"Awesome Transaction",IF(AND(G683&lt;=2010,Q683&lt;&gt;"Alcohol"),"Late Transaction",IF(G683=2006,"Early Transaction","CRAP Transaction")))</f>
        <v>Awesome Transaction</v>
      </c>
    </row>
    <row r="684" spans="1:29" x14ac:dyDescent="0.25">
      <c r="A684" s="2">
        <v>683</v>
      </c>
      <c r="B684" s="3" t="str">
        <f>TEXT(C684,"yymmdd") &amp; "-" &amp; UPPER(LEFT(P684,2)) &amp; "-" &amp; UPPER(LEFT(S684,3))</f>
        <v>100124-SH-EXP</v>
      </c>
      <c r="C684" s="3">
        <v>40202</v>
      </c>
      <c r="D684" s="3">
        <f t="shared" si="141"/>
        <v>40214</v>
      </c>
      <c r="E684" s="3">
        <f t="shared" si="142"/>
        <v>40261</v>
      </c>
      <c r="F684" s="3">
        <f t="shared" si="143"/>
        <v>40209</v>
      </c>
      <c r="G684" s="61">
        <f t="shared" si="144"/>
        <v>2010</v>
      </c>
      <c r="H684" s="61">
        <f t="shared" si="145"/>
        <v>1</v>
      </c>
      <c r="I684" s="61" t="str">
        <f>VLOOKUP(H684,'Lookup Values'!$C$2:$D$13,2,FALSE)</f>
        <v>JAN</v>
      </c>
      <c r="J684" s="61">
        <f t="shared" si="146"/>
        <v>24</v>
      </c>
      <c r="K684" s="61">
        <f t="shared" si="147"/>
        <v>1</v>
      </c>
      <c r="L684" s="61" t="str">
        <f>VLOOKUP(K684,'Lookup Values'!$F$2:$G$8,2,FALSE)</f>
        <v>Sunday</v>
      </c>
      <c r="M684" s="3">
        <v>40207</v>
      </c>
      <c r="N684" s="63">
        <f t="shared" si="140"/>
        <v>5</v>
      </c>
      <c r="O684" s="8">
        <v>0.35246156723163624</v>
      </c>
      <c r="P684" t="s">
        <v>21</v>
      </c>
      <c r="Q684" t="s">
        <v>41</v>
      </c>
      <c r="R684" t="str">
        <f t="shared" si="148"/>
        <v>Shopping: Clothing</v>
      </c>
      <c r="S684" t="s">
        <v>40</v>
      </c>
      <c r="T684" t="s">
        <v>16</v>
      </c>
      <c r="U684" s="1">
        <v>212</v>
      </c>
      <c r="V684" s="1" t="str">
        <f t="shared" si="149"/>
        <v>Shopping: $212.00</v>
      </c>
      <c r="W684" s="1">
        <f>IF(U684="","",ROUND(U684*'Lookup Values'!$A$2,2))</f>
        <v>18.82</v>
      </c>
      <c r="X684" s="9" t="str">
        <f t="shared" si="150"/>
        <v>Expense</v>
      </c>
      <c r="Y684" s="2" t="s">
        <v>647</v>
      </c>
      <c r="Z684" s="3">
        <f t="shared" si="151"/>
        <v>40202</v>
      </c>
      <c r="AA684" s="67" t="str">
        <f t="shared" si="152"/>
        <v>NO</v>
      </c>
      <c r="AB684" s="2" t="str">
        <f t="shared" si="153"/>
        <v>NO</v>
      </c>
      <c r="AC684" t="str">
        <f>IF(AND(AND(G684&gt;=2007,G684&lt;=2009),OR(S684&lt;&gt;"MTA",S684&lt;&gt;"Fandango"),OR(P684="Food",P684="Shopping",P684="Entertainment")),"Awesome Transaction",IF(AND(G684&lt;=2010,Q684&lt;&gt;"Alcohol"),"Late Transaction",IF(G684=2006,"Early Transaction","CRAP Transaction")))</f>
        <v>Late Transaction</v>
      </c>
    </row>
    <row r="685" spans="1:29" x14ac:dyDescent="0.25">
      <c r="A685" s="2">
        <v>684</v>
      </c>
      <c r="B685" s="3" t="str">
        <f>TEXT(C685,"yymmdd") &amp; "-" &amp; UPPER(LEFT(P685,2)) &amp; "-" &amp; UPPER(LEFT(S685,3))</f>
        <v>120226-SH-EXP</v>
      </c>
      <c r="C685" s="3">
        <v>40965</v>
      </c>
      <c r="D685" s="3">
        <f t="shared" si="141"/>
        <v>40977</v>
      </c>
      <c r="E685" s="3">
        <f t="shared" si="142"/>
        <v>41025</v>
      </c>
      <c r="F685" s="3">
        <f t="shared" si="143"/>
        <v>40968</v>
      </c>
      <c r="G685" s="61">
        <f t="shared" si="144"/>
        <v>2012</v>
      </c>
      <c r="H685" s="61">
        <f t="shared" si="145"/>
        <v>2</v>
      </c>
      <c r="I685" s="61" t="str">
        <f>VLOOKUP(H685,'Lookup Values'!$C$2:$D$13,2,FALSE)</f>
        <v>FEB</v>
      </c>
      <c r="J685" s="61">
        <f t="shared" si="146"/>
        <v>26</v>
      </c>
      <c r="K685" s="61">
        <f t="shared" si="147"/>
        <v>1</v>
      </c>
      <c r="L685" s="61" t="str">
        <f>VLOOKUP(K685,'Lookup Values'!$F$2:$G$8,2,FALSE)</f>
        <v>Sunday</v>
      </c>
      <c r="M685" s="3">
        <v>40973</v>
      </c>
      <c r="N685" s="63">
        <f t="shared" si="140"/>
        <v>8</v>
      </c>
      <c r="O685" s="8">
        <v>0.33988764122452919</v>
      </c>
      <c r="P685" t="s">
        <v>21</v>
      </c>
      <c r="Q685" t="s">
        <v>41</v>
      </c>
      <c r="R685" t="str">
        <f t="shared" si="148"/>
        <v>Shopping: Clothing</v>
      </c>
      <c r="S685" t="s">
        <v>40</v>
      </c>
      <c r="T685" t="s">
        <v>26</v>
      </c>
      <c r="U685" s="1">
        <v>451</v>
      </c>
      <c r="V685" s="1" t="str">
        <f t="shared" si="149"/>
        <v>Shopping: $451.00</v>
      </c>
      <c r="W685" s="1">
        <f>IF(U685="","",ROUND(U685*'Lookup Values'!$A$2,2))</f>
        <v>40.03</v>
      </c>
      <c r="X685" s="9" t="str">
        <f t="shared" si="150"/>
        <v>Expense</v>
      </c>
      <c r="Y685" s="2" t="s">
        <v>648</v>
      </c>
      <c r="Z685" s="3">
        <f t="shared" si="151"/>
        <v>40965</v>
      </c>
      <c r="AA685" s="67" t="str">
        <f t="shared" si="152"/>
        <v>NO</v>
      </c>
      <c r="AB685" s="2" t="str">
        <f t="shared" si="153"/>
        <v>NO</v>
      </c>
      <c r="AC685" t="str">
        <f>IF(AND(AND(G685&gt;=2007,G685&lt;=2009),OR(S685&lt;&gt;"MTA",S685&lt;&gt;"Fandango"),OR(P685="Food",P685="Shopping",P685="Entertainment")),"Awesome Transaction",IF(AND(G685&lt;=2010,Q685&lt;&gt;"Alcohol"),"Late Transaction",IF(G685=2006,"Early Transaction","CRAP Transaction")))</f>
        <v>CRAP Transaction</v>
      </c>
    </row>
    <row r="686" spans="1:29" x14ac:dyDescent="0.25">
      <c r="A686" s="2">
        <v>685</v>
      </c>
      <c r="B686" s="3" t="str">
        <f>TEXT(C686,"yymmdd") &amp; "-" &amp; UPPER(LEFT(P686,2)) &amp; "-" &amp; UPPER(LEFT(S686,3))</f>
        <v>080220-EN-MOE</v>
      </c>
      <c r="C686" s="3">
        <v>39498</v>
      </c>
      <c r="D686" s="3">
        <f t="shared" si="141"/>
        <v>39512</v>
      </c>
      <c r="E686" s="3">
        <f t="shared" si="142"/>
        <v>39558</v>
      </c>
      <c r="F686" s="3">
        <f t="shared" si="143"/>
        <v>39507</v>
      </c>
      <c r="G686" s="61">
        <f t="shared" si="144"/>
        <v>2008</v>
      </c>
      <c r="H686" s="61">
        <f t="shared" si="145"/>
        <v>2</v>
      </c>
      <c r="I686" s="61" t="str">
        <f>VLOOKUP(H686,'Lookup Values'!$C$2:$D$13,2,FALSE)</f>
        <v>FEB</v>
      </c>
      <c r="J686" s="61">
        <f t="shared" si="146"/>
        <v>20</v>
      </c>
      <c r="K686" s="61">
        <f t="shared" si="147"/>
        <v>4</v>
      </c>
      <c r="L686" s="61" t="str">
        <f>VLOOKUP(K686,'Lookup Values'!$F$2:$G$8,2,FALSE)</f>
        <v>Wednesday</v>
      </c>
      <c r="M686" s="3">
        <v>39507</v>
      </c>
      <c r="N686" s="63">
        <f t="shared" si="140"/>
        <v>9</v>
      </c>
      <c r="O686" s="8">
        <v>0.50376284845571817</v>
      </c>
      <c r="P686" t="s">
        <v>14</v>
      </c>
      <c r="Q686" t="s">
        <v>15</v>
      </c>
      <c r="R686" t="str">
        <f t="shared" si="148"/>
        <v>Entertainment: Alcohol</v>
      </c>
      <c r="S686" t="s">
        <v>13</v>
      </c>
      <c r="T686" t="s">
        <v>16</v>
      </c>
      <c r="U686" s="1">
        <v>215</v>
      </c>
      <c r="V686" s="1" t="str">
        <f t="shared" si="149"/>
        <v>Entertainment: $215.00</v>
      </c>
      <c r="W686" s="1">
        <f>IF(U686="","",ROUND(U686*'Lookup Values'!$A$2,2))</f>
        <v>19.079999999999998</v>
      </c>
      <c r="X686" s="9" t="str">
        <f t="shared" si="150"/>
        <v>Expense</v>
      </c>
      <c r="Y686" s="2" t="s">
        <v>649</v>
      </c>
      <c r="Z686" s="3">
        <f t="shared" si="151"/>
        <v>39498</v>
      </c>
      <c r="AA686" s="67" t="str">
        <f t="shared" si="152"/>
        <v>NO</v>
      </c>
      <c r="AB686" s="2" t="str">
        <f t="shared" si="153"/>
        <v>NO</v>
      </c>
      <c r="AC686" t="str">
        <f>IF(AND(AND(G686&gt;=2007,G686&lt;=2009),OR(S686&lt;&gt;"MTA",S686&lt;&gt;"Fandango"),OR(P686="Food",P686="Shopping",P686="Entertainment")),"Awesome Transaction",IF(AND(G686&lt;=2010,Q686&lt;&gt;"Alcohol"),"Late Transaction",IF(G686=2006,"Early Transaction","CRAP Transaction")))</f>
        <v>Awesome Transaction</v>
      </c>
    </row>
    <row r="687" spans="1:29" x14ac:dyDescent="0.25">
      <c r="A687" s="2">
        <v>686</v>
      </c>
      <c r="B687" s="3" t="str">
        <f>TEXT(C687,"yymmdd") &amp; "-" &amp; UPPER(LEFT(P687,2)) &amp; "-" &amp; UPPER(LEFT(S687,3))</f>
        <v>120404-SH-AMA</v>
      </c>
      <c r="C687" s="3">
        <v>41003</v>
      </c>
      <c r="D687" s="3">
        <f t="shared" si="141"/>
        <v>41017</v>
      </c>
      <c r="E687" s="3">
        <f t="shared" si="142"/>
        <v>41064</v>
      </c>
      <c r="F687" s="3">
        <f t="shared" si="143"/>
        <v>41029</v>
      </c>
      <c r="G687" s="61">
        <f t="shared" si="144"/>
        <v>2012</v>
      </c>
      <c r="H687" s="61">
        <f t="shared" si="145"/>
        <v>4</v>
      </c>
      <c r="I687" s="61" t="str">
        <f>VLOOKUP(H687,'Lookup Values'!$C$2:$D$13,2,FALSE)</f>
        <v>APR</v>
      </c>
      <c r="J687" s="61">
        <f t="shared" si="146"/>
        <v>4</v>
      </c>
      <c r="K687" s="61">
        <f t="shared" si="147"/>
        <v>4</v>
      </c>
      <c r="L687" s="61" t="str">
        <f>VLOOKUP(K687,'Lookup Values'!$F$2:$G$8,2,FALSE)</f>
        <v>Wednesday</v>
      </c>
      <c r="M687" s="3">
        <v>41006</v>
      </c>
      <c r="N687" s="63">
        <f t="shared" si="140"/>
        <v>3</v>
      </c>
      <c r="O687" s="8">
        <v>8.5823827963033117E-2</v>
      </c>
      <c r="P687" t="s">
        <v>21</v>
      </c>
      <c r="Q687" t="s">
        <v>22</v>
      </c>
      <c r="R687" t="str">
        <f t="shared" si="148"/>
        <v>Shopping: Electronics</v>
      </c>
      <c r="S687" t="s">
        <v>20</v>
      </c>
      <c r="T687" t="s">
        <v>29</v>
      </c>
      <c r="U687" s="1">
        <v>151</v>
      </c>
      <c r="V687" s="1" t="str">
        <f t="shared" si="149"/>
        <v>Shopping: $151.00</v>
      </c>
      <c r="W687" s="1">
        <f>IF(U687="","",ROUND(U687*'Lookup Values'!$A$2,2))</f>
        <v>13.4</v>
      </c>
      <c r="X687" s="9" t="str">
        <f t="shared" si="150"/>
        <v>Expense</v>
      </c>
      <c r="Y687" s="2" t="s">
        <v>650</v>
      </c>
      <c r="Z687" s="3">
        <f t="shared" si="151"/>
        <v>41003</v>
      </c>
      <c r="AA687" s="67" t="str">
        <f t="shared" si="152"/>
        <v>YES</v>
      </c>
      <c r="AB687" s="2" t="str">
        <f t="shared" si="153"/>
        <v>NO</v>
      </c>
      <c r="AC687" t="str">
        <f>IF(AND(AND(G687&gt;=2007,G687&lt;=2009),OR(S687&lt;&gt;"MTA",S687&lt;&gt;"Fandango"),OR(P687="Food",P687="Shopping",P687="Entertainment")),"Awesome Transaction",IF(AND(G687&lt;=2010,Q687&lt;&gt;"Alcohol"),"Late Transaction",IF(G687=2006,"Early Transaction","CRAP Transaction")))</f>
        <v>CRAP Transaction</v>
      </c>
    </row>
    <row r="688" spans="1:29" x14ac:dyDescent="0.25">
      <c r="A688" s="2">
        <v>687</v>
      </c>
      <c r="B688" s="3" t="str">
        <f>TEXT(C688,"yymmdd") &amp; "-" &amp; UPPER(LEFT(P688,2)) &amp; "-" &amp; UPPER(LEFT(S688,3))</f>
        <v>090707-SH-EXP</v>
      </c>
      <c r="C688" s="3">
        <v>40001</v>
      </c>
      <c r="D688" s="3">
        <f t="shared" si="141"/>
        <v>40015</v>
      </c>
      <c r="E688" s="3">
        <f t="shared" si="142"/>
        <v>40063</v>
      </c>
      <c r="F688" s="3">
        <f t="shared" si="143"/>
        <v>40025</v>
      </c>
      <c r="G688" s="61">
        <f t="shared" si="144"/>
        <v>2009</v>
      </c>
      <c r="H688" s="61">
        <f t="shared" si="145"/>
        <v>7</v>
      </c>
      <c r="I688" s="61" t="str">
        <f>VLOOKUP(H688,'Lookup Values'!$C$2:$D$13,2,FALSE)</f>
        <v>JUL</v>
      </c>
      <c r="J688" s="61">
        <f t="shared" si="146"/>
        <v>7</v>
      </c>
      <c r="K688" s="61">
        <f t="shared" si="147"/>
        <v>3</v>
      </c>
      <c r="L688" s="61" t="str">
        <f>VLOOKUP(K688,'Lookup Values'!$F$2:$G$8,2,FALSE)</f>
        <v>Tuesday</v>
      </c>
      <c r="M688" s="3">
        <v>40004</v>
      </c>
      <c r="N688" s="63">
        <f t="shared" si="140"/>
        <v>3</v>
      </c>
      <c r="O688" s="8">
        <v>0.42240434711437014</v>
      </c>
      <c r="P688" t="s">
        <v>21</v>
      </c>
      <c r="Q688" t="s">
        <v>41</v>
      </c>
      <c r="R688" t="str">
        <f t="shared" si="148"/>
        <v>Shopping: Clothing</v>
      </c>
      <c r="S688" t="s">
        <v>40</v>
      </c>
      <c r="T688" t="s">
        <v>29</v>
      </c>
      <c r="U688" s="1">
        <v>407</v>
      </c>
      <c r="V688" s="1" t="str">
        <f t="shared" si="149"/>
        <v>Shopping: $407.00</v>
      </c>
      <c r="W688" s="1">
        <f>IF(U688="","",ROUND(U688*'Lookup Values'!$A$2,2))</f>
        <v>36.119999999999997</v>
      </c>
      <c r="X688" s="9" t="str">
        <f t="shared" si="150"/>
        <v>Expense</v>
      </c>
      <c r="Y688" s="2" t="s">
        <v>651</v>
      </c>
      <c r="Z688" s="3">
        <f t="shared" si="151"/>
        <v>40001</v>
      </c>
      <c r="AA688" s="67" t="str">
        <f t="shared" si="152"/>
        <v>NO</v>
      </c>
      <c r="AB688" s="2" t="str">
        <f t="shared" si="153"/>
        <v>NO</v>
      </c>
      <c r="AC688" t="str">
        <f>IF(AND(AND(G688&gt;=2007,G688&lt;=2009),OR(S688&lt;&gt;"MTA",S688&lt;&gt;"Fandango"),OR(P688="Food",P688="Shopping",P688="Entertainment")),"Awesome Transaction",IF(AND(G688&lt;=2010,Q688&lt;&gt;"Alcohol"),"Late Transaction",IF(G688=2006,"Early Transaction","CRAP Transaction")))</f>
        <v>Awesome Transaction</v>
      </c>
    </row>
    <row r="689" spans="1:29" x14ac:dyDescent="0.25">
      <c r="A689" s="2">
        <v>688</v>
      </c>
      <c r="B689" s="3" t="str">
        <f>TEXT(C689,"yymmdd") &amp; "-" &amp; UPPER(LEFT(P689,2)) &amp; "-" &amp; UPPER(LEFT(S689,3))</f>
        <v>070626-IN-AUN</v>
      </c>
      <c r="C689" s="3">
        <v>39259</v>
      </c>
      <c r="D689" s="3">
        <f t="shared" si="141"/>
        <v>39273</v>
      </c>
      <c r="E689" s="3">
        <f t="shared" si="142"/>
        <v>39320</v>
      </c>
      <c r="F689" s="3">
        <f t="shared" si="143"/>
        <v>39263</v>
      </c>
      <c r="G689" s="61">
        <f t="shared" si="144"/>
        <v>2007</v>
      </c>
      <c r="H689" s="61">
        <f t="shared" si="145"/>
        <v>6</v>
      </c>
      <c r="I689" s="61" t="str">
        <f>VLOOKUP(H689,'Lookup Values'!$C$2:$D$13,2,FALSE)</f>
        <v>JUN</v>
      </c>
      <c r="J689" s="61">
        <f t="shared" si="146"/>
        <v>26</v>
      </c>
      <c r="K689" s="61">
        <f t="shared" si="147"/>
        <v>3</v>
      </c>
      <c r="L689" s="61" t="str">
        <f>VLOOKUP(K689,'Lookup Values'!$F$2:$G$8,2,FALSE)</f>
        <v>Tuesday</v>
      </c>
      <c r="M689" s="3">
        <v>39267</v>
      </c>
      <c r="N689" s="63">
        <f t="shared" si="140"/>
        <v>8</v>
      </c>
      <c r="O689" s="8">
        <v>0.90192813776936087</v>
      </c>
      <c r="P689" t="s">
        <v>61</v>
      </c>
      <c r="Q689" t="s">
        <v>64</v>
      </c>
      <c r="R689" t="str">
        <f t="shared" si="148"/>
        <v>Income: Gift Received</v>
      </c>
      <c r="S689" t="s">
        <v>67</v>
      </c>
      <c r="T689" t="s">
        <v>29</v>
      </c>
      <c r="U689" s="1">
        <v>244</v>
      </c>
      <c r="V689" s="1" t="str">
        <f t="shared" si="149"/>
        <v>Income: $244.00</v>
      </c>
      <c r="W689" s="1">
        <f>IF(U689="","",ROUND(U689*'Lookup Values'!$A$2,2))</f>
        <v>21.66</v>
      </c>
      <c r="X689" s="9" t="str">
        <f t="shared" si="150"/>
        <v>Income</v>
      </c>
      <c r="Y689" s="2" t="s">
        <v>652</v>
      </c>
      <c r="Z689" s="3">
        <f t="shared" si="151"/>
        <v>39259</v>
      </c>
      <c r="AA689" s="67" t="str">
        <f t="shared" si="152"/>
        <v>NO</v>
      </c>
      <c r="AB689" s="2" t="str">
        <f t="shared" si="153"/>
        <v>NO</v>
      </c>
      <c r="AC689" t="str">
        <f>IF(AND(AND(G689&gt;=2007,G689&lt;=2009),OR(S689&lt;&gt;"MTA",S689&lt;&gt;"Fandango"),OR(P689="Food",P689="Shopping",P689="Entertainment")),"Awesome Transaction",IF(AND(G689&lt;=2010,Q689&lt;&gt;"Alcohol"),"Late Transaction",IF(G689=2006,"Early Transaction","CRAP Transaction")))</f>
        <v>Late Transaction</v>
      </c>
    </row>
    <row r="690" spans="1:29" x14ac:dyDescent="0.25">
      <c r="A690" s="2">
        <v>689</v>
      </c>
      <c r="B690" s="3" t="str">
        <f>TEXT(C690,"yymmdd") &amp; "-" &amp; UPPER(LEFT(P690,2)) &amp; "-" &amp; UPPER(LEFT(S690,3))</f>
        <v>100319-IN-LEG</v>
      </c>
      <c r="C690" s="3">
        <v>40256</v>
      </c>
      <c r="D690" s="3">
        <f t="shared" si="141"/>
        <v>40270</v>
      </c>
      <c r="E690" s="3">
        <f t="shared" si="142"/>
        <v>40317</v>
      </c>
      <c r="F690" s="3">
        <f t="shared" si="143"/>
        <v>40268</v>
      </c>
      <c r="G690" s="61">
        <f t="shared" si="144"/>
        <v>2010</v>
      </c>
      <c r="H690" s="61">
        <f t="shared" si="145"/>
        <v>3</v>
      </c>
      <c r="I690" s="61" t="str">
        <f>VLOOKUP(H690,'Lookup Values'!$C$2:$D$13,2,FALSE)</f>
        <v>MAR</v>
      </c>
      <c r="J690" s="61">
        <f t="shared" si="146"/>
        <v>19</v>
      </c>
      <c r="K690" s="61">
        <f t="shared" si="147"/>
        <v>6</v>
      </c>
      <c r="L690" s="61" t="str">
        <f>VLOOKUP(K690,'Lookup Values'!$F$2:$G$8,2,FALSE)</f>
        <v>Friday</v>
      </c>
      <c r="M690" s="3">
        <v>40262</v>
      </c>
      <c r="N690" s="63">
        <f t="shared" si="140"/>
        <v>6</v>
      </c>
      <c r="O690" s="8">
        <v>0.78567921968306742</v>
      </c>
      <c r="P690" t="s">
        <v>61</v>
      </c>
      <c r="Q690" t="s">
        <v>63</v>
      </c>
      <c r="R690" t="str">
        <f t="shared" si="148"/>
        <v>Income: Freelance Project</v>
      </c>
      <c r="S690" t="s">
        <v>66</v>
      </c>
      <c r="T690" t="s">
        <v>29</v>
      </c>
      <c r="U690" s="1">
        <v>229</v>
      </c>
      <c r="V690" s="1" t="str">
        <f t="shared" si="149"/>
        <v>Income: $229.00</v>
      </c>
      <c r="W690" s="1">
        <f>IF(U690="","",ROUND(U690*'Lookup Values'!$A$2,2))</f>
        <v>20.32</v>
      </c>
      <c r="X690" s="9" t="str">
        <f t="shared" si="150"/>
        <v>Income</v>
      </c>
      <c r="Y690" s="2" t="s">
        <v>653</v>
      </c>
      <c r="Z690" s="3">
        <f t="shared" si="151"/>
        <v>40256</v>
      </c>
      <c r="AA690" s="67" t="str">
        <f t="shared" si="152"/>
        <v>NO</v>
      </c>
      <c r="AB690" s="2" t="str">
        <f t="shared" si="153"/>
        <v>NO</v>
      </c>
      <c r="AC690" t="str">
        <f>IF(AND(AND(G690&gt;=2007,G690&lt;=2009),OR(S690&lt;&gt;"MTA",S690&lt;&gt;"Fandango"),OR(P690="Food",P690="Shopping",P690="Entertainment")),"Awesome Transaction",IF(AND(G690&lt;=2010,Q690&lt;&gt;"Alcohol"),"Late Transaction",IF(G690=2006,"Early Transaction","CRAP Transaction")))</f>
        <v>Late Transaction</v>
      </c>
    </row>
    <row r="691" spans="1:29" x14ac:dyDescent="0.25">
      <c r="A691" s="2">
        <v>690</v>
      </c>
      <c r="B691" s="3" t="str">
        <f>TEXT(C691,"yymmdd") &amp; "-" &amp; UPPER(LEFT(P691,2)) &amp; "-" &amp; UPPER(LEFT(S691,3))</f>
        <v>090412-IN-EZE</v>
      </c>
      <c r="C691" s="3">
        <v>39915</v>
      </c>
      <c r="D691" s="3">
        <f t="shared" si="141"/>
        <v>39927</v>
      </c>
      <c r="E691" s="3">
        <f t="shared" si="142"/>
        <v>39976</v>
      </c>
      <c r="F691" s="3">
        <f t="shared" si="143"/>
        <v>39933</v>
      </c>
      <c r="G691" s="61">
        <f t="shared" si="144"/>
        <v>2009</v>
      </c>
      <c r="H691" s="61">
        <f t="shared" si="145"/>
        <v>4</v>
      </c>
      <c r="I691" s="61" t="str">
        <f>VLOOKUP(H691,'Lookup Values'!$C$2:$D$13,2,FALSE)</f>
        <v>APR</v>
      </c>
      <c r="J691" s="61">
        <f t="shared" si="146"/>
        <v>12</v>
      </c>
      <c r="K691" s="61">
        <f t="shared" si="147"/>
        <v>1</v>
      </c>
      <c r="L691" s="61" t="str">
        <f>VLOOKUP(K691,'Lookup Values'!$F$2:$G$8,2,FALSE)</f>
        <v>Sunday</v>
      </c>
      <c r="M691" s="3">
        <v>39916</v>
      </c>
      <c r="N691" s="63">
        <f t="shared" si="140"/>
        <v>1</v>
      </c>
      <c r="O691" s="8">
        <v>0.58931027485495646</v>
      </c>
      <c r="P691" t="s">
        <v>61</v>
      </c>
      <c r="Q691" t="s">
        <v>62</v>
      </c>
      <c r="R691" t="str">
        <f t="shared" si="148"/>
        <v>Income: Salary</v>
      </c>
      <c r="S691" t="s">
        <v>65</v>
      </c>
      <c r="T691" t="s">
        <v>16</v>
      </c>
      <c r="U691" s="1">
        <v>300</v>
      </c>
      <c r="V691" s="1" t="str">
        <f t="shared" si="149"/>
        <v>Income: $300.00</v>
      </c>
      <c r="W691" s="1">
        <f>IF(U691="","",ROUND(U691*'Lookup Values'!$A$2,2))</f>
        <v>26.63</v>
      </c>
      <c r="X691" s="9" t="str">
        <f t="shared" si="150"/>
        <v>Income</v>
      </c>
      <c r="Y691" s="2" t="s">
        <v>654</v>
      </c>
      <c r="Z691" s="3">
        <f t="shared" si="151"/>
        <v>39915</v>
      </c>
      <c r="AA691" s="67" t="str">
        <f t="shared" si="152"/>
        <v>NO</v>
      </c>
      <c r="AB691" s="2" t="str">
        <f t="shared" si="153"/>
        <v>NO</v>
      </c>
      <c r="AC691" t="str">
        <f>IF(AND(AND(G691&gt;=2007,G691&lt;=2009),OR(S691&lt;&gt;"MTA",S691&lt;&gt;"Fandango"),OR(P691="Food",P691="Shopping",P691="Entertainment")),"Awesome Transaction",IF(AND(G691&lt;=2010,Q691&lt;&gt;"Alcohol"),"Late Transaction",IF(G691=2006,"Early Transaction","CRAP Transaction")))</f>
        <v>Late Transaction</v>
      </c>
    </row>
    <row r="692" spans="1:29" x14ac:dyDescent="0.25">
      <c r="A692" s="2">
        <v>691</v>
      </c>
      <c r="B692" s="3" t="str">
        <f>TEXT(C692,"yymmdd") &amp; "-" &amp; UPPER(LEFT(P692,2)) &amp; "-" &amp; UPPER(LEFT(S692,3))</f>
        <v>070803-HE-FRE</v>
      </c>
      <c r="C692" s="3">
        <v>39297</v>
      </c>
      <c r="D692" s="3">
        <f t="shared" si="141"/>
        <v>39311</v>
      </c>
      <c r="E692" s="3">
        <f t="shared" si="142"/>
        <v>39358</v>
      </c>
      <c r="F692" s="3">
        <f t="shared" si="143"/>
        <v>39325</v>
      </c>
      <c r="G692" s="61">
        <f t="shared" si="144"/>
        <v>2007</v>
      </c>
      <c r="H692" s="61">
        <f t="shared" si="145"/>
        <v>8</v>
      </c>
      <c r="I692" s="61" t="str">
        <f>VLOOKUP(H692,'Lookup Values'!$C$2:$D$13,2,FALSE)</f>
        <v>AUG</v>
      </c>
      <c r="J692" s="61">
        <f t="shared" si="146"/>
        <v>3</v>
      </c>
      <c r="K692" s="61">
        <f t="shared" si="147"/>
        <v>6</v>
      </c>
      <c r="L692" s="61" t="str">
        <f>VLOOKUP(K692,'Lookup Values'!$F$2:$G$8,2,FALSE)</f>
        <v>Friday</v>
      </c>
      <c r="M692" s="3">
        <v>39301</v>
      </c>
      <c r="N692" s="63">
        <f t="shared" si="140"/>
        <v>4</v>
      </c>
      <c r="O692" s="8">
        <v>0.43977131177730466</v>
      </c>
      <c r="P692" t="s">
        <v>45</v>
      </c>
      <c r="Q692" t="s">
        <v>46</v>
      </c>
      <c r="R692" t="str">
        <f t="shared" si="148"/>
        <v>Health: Insurance Premium</v>
      </c>
      <c r="S692" t="s">
        <v>44</v>
      </c>
      <c r="T692" t="s">
        <v>26</v>
      </c>
      <c r="U692" s="1">
        <v>424</v>
      </c>
      <c r="V692" s="1" t="str">
        <f t="shared" si="149"/>
        <v>Health: $424.00</v>
      </c>
      <c r="W692" s="1">
        <f>IF(U692="","",ROUND(U692*'Lookup Values'!$A$2,2))</f>
        <v>37.630000000000003</v>
      </c>
      <c r="X692" s="9" t="str">
        <f t="shared" si="150"/>
        <v>Expense</v>
      </c>
      <c r="Y692" s="2" t="s">
        <v>219</v>
      </c>
      <c r="Z692" s="3">
        <f t="shared" si="151"/>
        <v>39297</v>
      </c>
      <c r="AA692" s="67" t="str">
        <f t="shared" si="152"/>
        <v>NO</v>
      </c>
      <c r="AB692" s="2" t="str">
        <f t="shared" si="153"/>
        <v>NO</v>
      </c>
      <c r="AC692" t="str">
        <f>IF(AND(AND(G692&gt;=2007,G692&lt;=2009),OR(S692&lt;&gt;"MTA",S692&lt;&gt;"Fandango"),OR(P692="Food",P692="Shopping",P692="Entertainment")),"Awesome Transaction",IF(AND(G692&lt;=2010,Q692&lt;&gt;"Alcohol"),"Late Transaction",IF(G692=2006,"Early Transaction","CRAP Transaction")))</f>
        <v>Late Transaction</v>
      </c>
    </row>
    <row r="693" spans="1:29" x14ac:dyDescent="0.25">
      <c r="A693" s="2">
        <v>692</v>
      </c>
      <c r="B693" s="3" t="str">
        <f>TEXT(C693,"yymmdd") &amp; "-" &amp; UPPER(LEFT(P693,2)) &amp; "-" &amp; UPPER(LEFT(S693,3))</f>
        <v>080712-BI-CON</v>
      </c>
      <c r="C693" s="3">
        <v>39641</v>
      </c>
      <c r="D693" s="3">
        <f t="shared" si="141"/>
        <v>39654</v>
      </c>
      <c r="E693" s="3">
        <f t="shared" si="142"/>
        <v>39703</v>
      </c>
      <c r="F693" s="3">
        <f t="shared" si="143"/>
        <v>39660</v>
      </c>
      <c r="G693" s="61">
        <f t="shared" si="144"/>
        <v>2008</v>
      </c>
      <c r="H693" s="61">
        <f t="shared" si="145"/>
        <v>7</v>
      </c>
      <c r="I693" s="61" t="str">
        <f>VLOOKUP(H693,'Lookup Values'!$C$2:$D$13,2,FALSE)</f>
        <v>JUL</v>
      </c>
      <c r="J693" s="61">
        <f t="shared" si="146"/>
        <v>12</v>
      </c>
      <c r="K693" s="61">
        <f t="shared" si="147"/>
        <v>7</v>
      </c>
      <c r="L693" s="61" t="str">
        <f>VLOOKUP(K693,'Lookup Values'!$F$2:$G$8,2,FALSE)</f>
        <v>Saturday</v>
      </c>
      <c r="M693" s="3">
        <v>39650</v>
      </c>
      <c r="N693" s="63">
        <f t="shared" si="140"/>
        <v>9</v>
      </c>
      <c r="O693" s="8">
        <v>0.13128550529953309</v>
      </c>
      <c r="P693" t="s">
        <v>48</v>
      </c>
      <c r="Q693" t="s">
        <v>49</v>
      </c>
      <c r="R693" t="str">
        <f t="shared" si="148"/>
        <v>Bills: Utilities</v>
      </c>
      <c r="S693" t="s">
        <v>47</v>
      </c>
      <c r="T693" t="s">
        <v>16</v>
      </c>
      <c r="U693" s="1">
        <v>360</v>
      </c>
      <c r="V693" s="1" t="str">
        <f t="shared" si="149"/>
        <v>Bills: $360.00</v>
      </c>
      <c r="W693" s="1">
        <f>IF(U693="","",ROUND(U693*'Lookup Values'!$A$2,2))</f>
        <v>31.95</v>
      </c>
      <c r="X693" s="9" t="str">
        <f t="shared" si="150"/>
        <v>Expense</v>
      </c>
      <c r="Y693" s="2" t="s">
        <v>381</v>
      </c>
      <c r="Z693" s="3">
        <f t="shared" si="151"/>
        <v>39641</v>
      </c>
      <c r="AA693" s="67" t="str">
        <f t="shared" si="152"/>
        <v>NO</v>
      </c>
      <c r="AB693" s="2" t="str">
        <f t="shared" si="153"/>
        <v>NO</v>
      </c>
      <c r="AC693" t="str">
        <f>IF(AND(AND(G693&gt;=2007,G693&lt;=2009),OR(S693&lt;&gt;"MTA",S693&lt;&gt;"Fandango"),OR(P693="Food",P693="Shopping",P693="Entertainment")),"Awesome Transaction",IF(AND(G693&lt;=2010,Q693&lt;&gt;"Alcohol"),"Late Transaction",IF(G693=2006,"Early Transaction","CRAP Transaction")))</f>
        <v>Late Transaction</v>
      </c>
    </row>
    <row r="694" spans="1:29" x14ac:dyDescent="0.25">
      <c r="A694" s="2">
        <v>693</v>
      </c>
      <c r="B694" s="3" t="str">
        <f>TEXT(C694,"yymmdd") &amp; "-" &amp; UPPER(LEFT(P694,2)) &amp; "-" &amp; UPPER(LEFT(S694,3))</f>
        <v>100619-SH-AMA</v>
      </c>
      <c r="C694" s="3">
        <v>40348</v>
      </c>
      <c r="D694" s="3">
        <f t="shared" si="141"/>
        <v>40361</v>
      </c>
      <c r="E694" s="3">
        <f t="shared" si="142"/>
        <v>40409</v>
      </c>
      <c r="F694" s="3">
        <f t="shared" si="143"/>
        <v>40359</v>
      </c>
      <c r="G694" s="61">
        <f t="shared" si="144"/>
        <v>2010</v>
      </c>
      <c r="H694" s="61">
        <f t="shared" si="145"/>
        <v>6</v>
      </c>
      <c r="I694" s="61" t="str">
        <f>VLOOKUP(H694,'Lookup Values'!$C$2:$D$13,2,FALSE)</f>
        <v>JUN</v>
      </c>
      <c r="J694" s="61">
        <f t="shared" si="146"/>
        <v>19</v>
      </c>
      <c r="K694" s="61">
        <f t="shared" si="147"/>
        <v>7</v>
      </c>
      <c r="L694" s="61" t="str">
        <f>VLOOKUP(K694,'Lookup Values'!$F$2:$G$8,2,FALSE)</f>
        <v>Saturday</v>
      </c>
      <c r="M694" s="3">
        <v>40355</v>
      </c>
      <c r="N694" s="63">
        <f t="shared" si="140"/>
        <v>7</v>
      </c>
      <c r="O694" s="8">
        <v>0.63874324820472628</v>
      </c>
      <c r="P694" t="s">
        <v>21</v>
      </c>
      <c r="Q694" t="s">
        <v>22</v>
      </c>
      <c r="R694" t="str">
        <f t="shared" si="148"/>
        <v>Shopping: Electronics</v>
      </c>
      <c r="S694" t="s">
        <v>20</v>
      </c>
      <c r="T694" t="s">
        <v>29</v>
      </c>
      <c r="U694" s="1">
        <v>184</v>
      </c>
      <c r="V694" s="1" t="str">
        <f t="shared" si="149"/>
        <v>Shopping: $184.00</v>
      </c>
      <c r="W694" s="1">
        <f>IF(U694="","",ROUND(U694*'Lookup Values'!$A$2,2))</f>
        <v>16.329999999999998</v>
      </c>
      <c r="X694" s="9" t="str">
        <f t="shared" si="150"/>
        <v>Expense</v>
      </c>
      <c r="Y694" s="2" t="s">
        <v>655</v>
      </c>
      <c r="Z694" s="3">
        <f t="shared" si="151"/>
        <v>40348</v>
      </c>
      <c r="AA694" s="67" t="str">
        <f t="shared" si="152"/>
        <v>YES</v>
      </c>
      <c r="AB694" s="2" t="str">
        <f t="shared" si="153"/>
        <v>NO</v>
      </c>
      <c r="AC694" t="str">
        <f>IF(AND(AND(G694&gt;=2007,G694&lt;=2009),OR(S694&lt;&gt;"MTA",S694&lt;&gt;"Fandango"),OR(P694="Food",P694="Shopping",P694="Entertainment")),"Awesome Transaction",IF(AND(G694&lt;=2010,Q694&lt;&gt;"Alcohol"),"Late Transaction",IF(G694=2006,"Early Transaction","CRAP Transaction")))</f>
        <v>Late Transaction</v>
      </c>
    </row>
    <row r="695" spans="1:29" x14ac:dyDescent="0.25">
      <c r="A695" s="2">
        <v>694</v>
      </c>
      <c r="B695" s="3" t="str">
        <f>TEXT(C695,"yymmdd") &amp; "-" &amp; UPPER(LEFT(P695,2)) &amp; "-" &amp; UPPER(LEFT(S695,3))</f>
        <v>111009-ED-SKI</v>
      </c>
      <c r="C695" s="3">
        <v>40825</v>
      </c>
      <c r="D695" s="3">
        <f t="shared" si="141"/>
        <v>40837</v>
      </c>
      <c r="E695" s="3">
        <f t="shared" si="142"/>
        <v>40886</v>
      </c>
      <c r="F695" s="3">
        <f t="shared" si="143"/>
        <v>40847</v>
      </c>
      <c r="G695" s="61">
        <f t="shared" si="144"/>
        <v>2011</v>
      </c>
      <c r="H695" s="61">
        <f t="shared" si="145"/>
        <v>10</v>
      </c>
      <c r="I695" s="61" t="str">
        <f>VLOOKUP(H695,'Lookup Values'!$C$2:$D$13,2,FALSE)</f>
        <v>OCT</v>
      </c>
      <c r="J695" s="61">
        <f t="shared" si="146"/>
        <v>9</v>
      </c>
      <c r="K695" s="61">
        <f t="shared" si="147"/>
        <v>1</v>
      </c>
      <c r="L695" s="61" t="str">
        <f>VLOOKUP(K695,'Lookup Values'!$F$2:$G$8,2,FALSE)</f>
        <v>Sunday</v>
      </c>
      <c r="M695" s="3">
        <v>40831</v>
      </c>
      <c r="N695" s="63">
        <f t="shared" si="140"/>
        <v>6</v>
      </c>
      <c r="O695" s="8">
        <v>0.96253429289549775</v>
      </c>
      <c r="P695" t="s">
        <v>24</v>
      </c>
      <c r="Q695" t="s">
        <v>36</v>
      </c>
      <c r="R695" t="str">
        <f t="shared" si="148"/>
        <v>Education: Professional Development</v>
      </c>
      <c r="S695" t="s">
        <v>35</v>
      </c>
      <c r="T695" t="s">
        <v>29</v>
      </c>
      <c r="U695" s="1">
        <v>426</v>
      </c>
      <c r="V695" s="1" t="str">
        <f t="shared" si="149"/>
        <v>Education: $426.00</v>
      </c>
      <c r="W695" s="1">
        <f>IF(U695="","",ROUND(U695*'Lookup Values'!$A$2,2))</f>
        <v>37.81</v>
      </c>
      <c r="X695" s="9" t="str">
        <f t="shared" si="150"/>
        <v>Expense</v>
      </c>
      <c r="Y695" s="2" t="s">
        <v>600</v>
      </c>
      <c r="Z695" s="3">
        <f t="shared" si="151"/>
        <v>40825</v>
      </c>
      <c r="AA695" s="67" t="str">
        <f t="shared" si="152"/>
        <v>YES</v>
      </c>
      <c r="AB695" s="2" t="str">
        <f t="shared" si="153"/>
        <v>YES</v>
      </c>
      <c r="AC695" t="str">
        <f>IF(AND(AND(G695&gt;=2007,G695&lt;=2009),OR(S695&lt;&gt;"MTA",S695&lt;&gt;"Fandango"),OR(P695="Food",P695="Shopping",P695="Entertainment")),"Awesome Transaction",IF(AND(G695&lt;=2010,Q695&lt;&gt;"Alcohol"),"Late Transaction",IF(G695=2006,"Early Transaction","CRAP Transaction")))</f>
        <v>CRAP Transaction</v>
      </c>
    </row>
    <row r="696" spans="1:29" x14ac:dyDescent="0.25">
      <c r="A696" s="2">
        <v>695</v>
      </c>
      <c r="B696" s="3" t="str">
        <f>TEXT(C696,"yymmdd") &amp; "-" &amp; UPPER(LEFT(P696,2)) &amp; "-" &amp; UPPER(LEFT(S696,3))</f>
        <v>100508-FO-CIT</v>
      </c>
      <c r="C696" s="3">
        <v>40306</v>
      </c>
      <c r="D696" s="3">
        <f t="shared" si="141"/>
        <v>40319</v>
      </c>
      <c r="E696" s="3">
        <f t="shared" si="142"/>
        <v>40367</v>
      </c>
      <c r="F696" s="3">
        <f t="shared" si="143"/>
        <v>40329</v>
      </c>
      <c r="G696" s="61">
        <f t="shared" si="144"/>
        <v>2010</v>
      </c>
      <c r="H696" s="61">
        <f t="shared" si="145"/>
        <v>5</v>
      </c>
      <c r="I696" s="61" t="str">
        <f>VLOOKUP(H696,'Lookup Values'!$C$2:$D$13,2,FALSE)</f>
        <v>MAY</v>
      </c>
      <c r="J696" s="61">
        <f t="shared" si="146"/>
        <v>8</v>
      </c>
      <c r="K696" s="61">
        <f t="shared" si="147"/>
        <v>7</v>
      </c>
      <c r="L696" s="61" t="str">
        <f>VLOOKUP(K696,'Lookup Values'!$F$2:$G$8,2,FALSE)</f>
        <v>Saturday</v>
      </c>
      <c r="M696" s="3">
        <v>40316</v>
      </c>
      <c r="N696" s="63">
        <f t="shared" si="140"/>
        <v>10</v>
      </c>
      <c r="O696" s="8">
        <v>0.63683138882377521</v>
      </c>
      <c r="P696" t="s">
        <v>18</v>
      </c>
      <c r="Q696" t="s">
        <v>43</v>
      </c>
      <c r="R696" t="str">
        <f t="shared" si="148"/>
        <v>Food: Coffee</v>
      </c>
      <c r="S696" t="s">
        <v>42</v>
      </c>
      <c r="T696" t="s">
        <v>16</v>
      </c>
      <c r="U696" s="1">
        <v>477</v>
      </c>
      <c r="V696" s="1" t="str">
        <f t="shared" si="149"/>
        <v>Food: $477.00</v>
      </c>
      <c r="W696" s="1">
        <f>IF(U696="","",ROUND(U696*'Lookup Values'!$A$2,2))</f>
        <v>42.33</v>
      </c>
      <c r="X696" s="9" t="str">
        <f t="shared" si="150"/>
        <v>Expense</v>
      </c>
      <c r="Y696" s="2" t="s">
        <v>656</v>
      </c>
      <c r="Z696" s="3">
        <f t="shared" si="151"/>
        <v>40306</v>
      </c>
      <c r="AA696" s="67" t="str">
        <f t="shared" si="152"/>
        <v>NO</v>
      </c>
      <c r="AB696" s="2" t="str">
        <f t="shared" si="153"/>
        <v>NO</v>
      </c>
      <c r="AC696" t="str">
        <f>IF(AND(AND(G696&gt;=2007,G696&lt;=2009),OR(S696&lt;&gt;"MTA",S696&lt;&gt;"Fandango"),OR(P696="Food",P696="Shopping",P696="Entertainment")),"Awesome Transaction",IF(AND(G696&lt;=2010,Q696&lt;&gt;"Alcohol"),"Late Transaction",IF(G696=2006,"Early Transaction","CRAP Transaction")))</f>
        <v>Late Transaction</v>
      </c>
    </row>
    <row r="697" spans="1:29" x14ac:dyDescent="0.25">
      <c r="A697" s="2">
        <v>696</v>
      </c>
      <c r="B697" s="3" t="str">
        <f>TEXT(C697,"yymmdd") &amp; "-" &amp; UPPER(LEFT(P697,2)) &amp; "-" &amp; UPPER(LEFT(S697,3))</f>
        <v>100726-SH-AMA</v>
      </c>
      <c r="C697" s="3">
        <v>40385</v>
      </c>
      <c r="D697" s="3">
        <f t="shared" si="141"/>
        <v>40399</v>
      </c>
      <c r="E697" s="3">
        <f t="shared" si="142"/>
        <v>40447</v>
      </c>
      <c r="F697" s="3">
        <f t="shared" si="143"/>
        <v>40390</v>
      </c>
      <c r="G697" s="61">
        <f t="shared" si="144"/>
        <v>2010</v>
      </c>
      <c r="H697" s="61">
        <f t="shared" si="145"/>
        <v>7</v>
      </c>
      <c r="I697" s="61" t="str">
        <f>VLOOKUP(H697,'Lookup Values'!$C$2:$D$13,2,FALSE)</f>
        <v>JUL</v>
      </c>
      <c r="J697" s="61">
        <f t="shared" si="146"/>
        <v>26</v>
      </c>
      <c r="K697" s="61">
        <f t="shared" si="147"/>
        <v>2</v>
      </c>
      <c r="L697" s="61" t="str">
        <f>VLOOKUP(K697,'Lookup Values'!$F$2:$G$8,2,FALSE)</f>
        <v>Monday</v>
      </c>
      <c r="M697" s="3">
        <v>40386</v>
      </c>
      <c r="N697" s="63">
        <f t="shared" si="140"/>
        <v>1</v>
      </c>
      <c r="O697" s="8">
        <v>0.32789411978678873</v>
      </c>
      <c r="P697" t="s">
        <v>21</v>
      </c>
      <c r="Q697" t="s">
        <v>22</v>
      </c>
      <c r="R697" t="str">
        <f t="shared" si="148"/>
        <v>Shopping: Electronics</v>
      </c>
      <c r="S697" t="s">
        <v>20</v>
      </c>
      <c r="T697" t="s">
        <v>29</v>
      </c>
      <c r="U697" s="1">
        <v>73</v>
      </c>
      <c r="V697" s="1" t="str">
        <f t="shared" si="149"/>
        <v>Shopping: $73.00</v>
      </c>
      <c r="W697" s="1">
        <f>IF(U697="","",ROUND(U697*'Lookup Values'!$A$2,2))</f>
        <v>6.48</v>
      </c>
      <c r="X697" s="9" t="str">
        <f t="shared" si="150"/>
        <v>Expense</v>
      </c>
      <c r="Y697" s="2" t="s">
        <v>657</v>
      </c>
      <c r="Z697" s="3">
        <f t="shared" si="151"/>
        <v>40385</v>
      </c>
      <c r="AA697" s="67" t="str">
        <f t="shared" si="152"/>
        <v>YES</v>
      </c>
      <c r="AB697" s="2" t="str">
        <f t="shared" si="153"/>
        <v>NO</v>
      </c>
      <c r="AC697" t="str">
        <f>IF(AND(AND(G697&gt;=2007,G697&lt;=2009),OR(S697&lt;&gt;"MTA",S697&lt;&gt;"Fandango"),OR(P697="Food",P697="Shopping",P697="Entertainment")),"Awesome Transaction",IF(AND(G697&lt;=2010,Q697&lt;&gt;"Alcohol"),"Late Transaction",IF(G697=2006,"Early Transaction","CRAP Transaction")))</f>
        <v>Late Transaction</v>
      </c>
    </row>
    <row r="698" spans="1:29" x14ac:dyDescent="0.25">
      <c r="A698" s="2">
        <v>697</v>
      </c>
      <c r="B698" s="3" t="str">
        <f>TEXT(C698,"yymmdd") &amp; "-" &amp; UPPER(LEFT(P698,2)) &amp; "-" &amp; UPPER(LEFT(S698,3))</f>
        <v>090423-BI-CON</v>
      </c>
      <c r="C698" s="3">
        <v>39926</v>
      </c>
      <c r="D698" s="3">
        <f t="shared" si="141"/>
        <v>39940</v>
      </c>
      <c r="E698" s="3">
        <f t="shared" si="142"/>
        <v>39987</v>
      </c>
      <c r="F698" s="3">
        <f t="shared" si="143"/>
        <v>39933</v>
      </c>
      <c r="G698" s="61">
        <f t="shared" si="144"/>
        <v>2009</v>
      </c>
      <c r="H698" s="61">
        <f t="shared" si="145"/>
        <v>4</v>
      </c>
      <c r="I698" s="61" t="str">
        <f>VLOOKUP(H698,'Lookup Values'!$C$2:$D$13,2,FALSE)</f>
        <v>APR</v>
      </c>
      <c r="J698" s="61">
        <f t="shared" si="146"/>
        <v>23</v>
      </c>
      <c r="K698" s="61">
        <f t="shared" si="147"/>
        <v>5</v>
      </c>
      <c r="L698" s="61" t="str">
        <f>VLOOKUP(K698,'Lookup Values'!$F$2:$G$8,2,FALSE)</f>
        <v>Thursday</v>
      </c>
      <c r="M698" s="3">
        <v>39929</v>
      </c>
      <c r="N698" s="63">
        <f t="shared" si="140"/>
        <v>3</v>
      </c>
      <c r="O698" s="8">
        <v>0.76664531809042313</v>
      </c>
      <c r="P698" t="s">
        <v>48</v>
      </c>
      <c r="Q698" t="s">
        <v>49</v>
      </c>
      <c r="R698" t="str">
        <f t="shared" si="148"/>
        <v>Bills: Utilities</v>
      </c>
      <c r="S698" t="s">
        <v>47</v>
      </c>
      <c r="T698" t="s">
        <v>16</v>
      </c>
      <c r="U698" s="1">
        <v>387</v>
      </c>
      <c r="V698" s="1" t="str">
        <f t="shared" si="149"/>
        <v>Bills: $387.00</v>
      </c>
      <c r="W698" s="1">
        <f>IF(U698="","",ROUND(U698*'Lookup Values'!$A$2,2))</f>
        <v>34.35</v>
      </c>
      <c r="X698" s="9" t="str">
        <f t="shared" si="150"/>
        <v>Expense</v>
      </c>
      <c r="Y698" s="2" t="s">
        <v>658</v>
      </c>
      <c r="Z698" s="3">
        <f t="shared" si="151"/>
        <v>39926</v>
      </c>
      <c r="AA698" s="67" t="str">
        <f t="shared" si="152"/>
        <v>NO</v>
      </c>
      <c r="AB698" s="2" t="str">
        <f t="shared" si="153"/>
        <v>NO</v>
      </c>
      <c r="AC698" t="str">
        <f>IF(AND(AND(G698&gt;=2007,G698&lt;=2009),OR(S698&lt;&gt;"MTA",S698&lt;&gt;"Fandango"),OR(P698="Food",P698="Shopping",P698="Entertainment")),"Awesome Transaction",IF(AND(G698&lt;=2010,Q698&lt;&gt;"Alcohol"),"Late Transaction",IF(G698=2006,"Early Transaction","CRAP Transaction")))</f>
        <v>Late Transaction</v>
      </c>
    </row>
    <row r="699" spans="1:29" x14ac:dyDescent="0.25">
      <c r="A699" s="2">
        <v>698</v>
      </c>
      <c r="B699" s="3" t="str">
        <f>TEXT(C699,"yymmdd") &amp; "-" &amp; UPPER(LEFT(P699,2)) &amp; "-" &amp; UPPER(LEFT(S699,3))</f>
        <v>071222-BI-CON</v>
      </c>
      <c r="C699" s="3">
        <v>39438</v>
      </c>
      <c r="D699" s="3">
        <f t="shared" si="141"/>
        <v>39451</v>
      </c>
      <c r="E699" s="3">
        <f t="shared" si="142"/>
        <v>39500</v>
      </c>
      <c r="F699" s="3">
        <f t="shared" si="143"/>
        <v>39447</v>
      </c>
      <c r="G699" s="61">
        <f t="shared" si="144"/>
        <v>2007</v>
      </c>
      <c r="H699" s="61">
        <f t="shared" si="145"/>
        <v>12</v>
      </c>
      <c r="I699" s="61" t="str">
        <f>VLOOKUP(H699,'Lookup Values'!$C$2:$D$13,2,FALSE)</f>
        <v>DEC</v>
      </c>
      <c r="J699" s="61">
        <f t="shared" si="146"/>
        <v>22</v>
      </c>
      <c r="K699" s="61">
        <f t="shared" si="147"/>
        <v>7</v>
      </c>
      <c r="L699" s="61" t="str">
        <f>VLOOKUP(K699,'Lookup Values'!$F$2:$G$8,2,FALSE)</f>
        <v>Saturday</v>
      </c>
      <c r="M699" s="3">
        <v>39441</v>
      </c>
      <c r="N699" s="63">
        <f t="shared" si="140"/>
        <v>3</v>
      </c>
      <c r="O699" s="8">
        <v>0.6461686056295296</v>
      </c>
      <c r="P699" t="s">
        <v>48</v>
      </c>
      <c r="Q699" t="s">
        <v>49</v>
      </c>
      <c r="R699" t="str">
        <f t="shared" si="148"/>
        <v>Bills: Utilities</v>
      </c>
      <c r="S699" t="s">
        <v>47</v>
      </c>
      <c r="T699" t="s">
        <v>26</v>
      </c>
      <c r="U699" s="1">
        <v>406</v>
      </c>
      <c r="V699" s="1" t="str">
        <f t="shared" si="149"/>
        <v>Bills: $406.00</v>
      </c>
      <c r="W699" s="1">
        <f>IF(U699="","",ROUND(U699*'Lookup Values'!$A$2,2))</f>
        <v>36.03</v>
      </c>
      <c r="X699" s="9" t="str">
        <f t="shared" si="150"/>
        <v>Expense</v>
      </c>
      <c r="Y699" s="2" t="s">
        <v>659</v>
      </c>
      <c r="Z699" s="3">
        <f t="shared" si="151"/>
        <v>39438</v>
      </c>
      <c r="AA699" s="67" t="str">
        <f t="shared" si="152"/>
        <v>NO</v>
      </c>
      <c r="AB699" s="2" t="str">
        <f t="shared" si="153"/>
        <v>NO</v>
      </c>
      <c r="AC699" t="str">
        <f>IF(AND(AND(G699&gt;=2007,G699&lt;=2009),OR(S699&lt;&gt;"MTA",S699&lt;&gt;"Fandango"),OR(P699="Food",P699="Shopping",P699="Entertainment")),"Awesome Transaction",IF(AND(G699&lt;=2010,Q699&lt;&gt;"Alcohol"),"Late Transaction",IF(G699=2006,"Early Transaction","CRAP Transaction")))</f>
        <v>Late Transaction</v>
      </c>
    </row>
    <row r="700" spans="1:29" x14ac:dyDescent="0.25">
      <c r="A700" s="2">
        <v>699</v>
      </c>
      <c r="B700" s="3" t="str">
        <f>TEXT(C700,"yymmdd") &amp; "-" &amp; UPPER(LEFT(P700,2)) &amp; "-" &amp; UPPER(LEFT(S700,3))</f>
        <v>100624-TR-MTA</v>
      </c>
      <c r="C700" s="3">
        <v>40353</v>
      </c>
      <c r="D700" s="3">
        <f t="shared" si="141"/>
        <v>40367</v>
      </c>
      <c r="E700" s="3">
        <f t="shared" si="142"/>
        <v>40414</v>
      </c>
      <c r="F700" s="3">
        <f t="shared" si="143"/>
        <v>40359</v>
      </c>
      <c r="G700" s="61">
        <f t="shared" si="144"/>
        <v>2010</v>
      </c>
      <c r="H700" s="61">
        <f t="shared" si="145"/>
        <v>6</v>
      </c>
      <c r="I700" s="61" t="str">
        <f>VLOOKUP(H700,'Lookup Values'!$C$2:$D$13,2,FALSE)</f>
        <v>JUN</v>
      </c>
      <c r="J700" s="61">
        <f t="shared" si="146"/>
        <v>24</v>
      </c>
      <c r="K700" s="61">
        <f t="shared" si="147"/>
        <v>5</v>
      </c>
      <c r="L700" s="61" t="str">
        <f>VLOOKUP(K700,'Lookup Values'!$F$2:$G$8,2,FALSE)</f>
        <v>Thursday</v>
      </c>
      <c r="M700" s="3">
        <v>40363</v>
      </c>
      <c r="N700" s="63">
        <f t="shared" si="140"/>
        <v>10</v>
      </c>
      <c r="O700" s="8">
        <v>0.60327256818487507</v>
      </c>
      <c r="P700" t="s">
        <v>33</v>
      </c>
      <c r="Q700" t="s">
        <v>34</v>
      </c>
      <c r="R700" t="str">
        <f t="shared" si="148"/>
        <v>Transportation: Subway</v>
      </c>
      <c r="S700" t="s">
        <v>32</v>
      </c>
      <c r="T700" t="s">
        <v>26</v>
      </c>
      <c r="U700" s="1">
        <v>23</v>
      </c>
      <c r="V700" s="1" t="str">
        <f t="shared" si="149"/>
        <v>Transportation: $23.00</v>
      </c>
      <c r="W700" s="1">
        <f>IF(U700="","",ROUND(U700*'Lookup Values'!$A$2,2))</f>
        <v>2.04</v>
      </c>
      <c r="X700" s="9" t="str">
        <f t="shared" si="150"/>
        <v>Expense</v>
      </c>
      <c r="Y700" s="2" t="s">
        <v>660</v>
      </c>
      <c r="Z700" s="3">
        <f t="shared" si="151"/>
        <v>40353</v>
      </c>
      <c r="AA700" s="67" t="str">
        <f t="shared" si="152"/>
        <v>YES</v>
      </c>
      <c r="AB700" s="2" t="str">
        <f t="shared" si="153"/>
        <v>NO</v>
      </c>
      <c r="AC700" t="str">
        <f>IF(AND(AND(G700&gt;=2007,G700&lt;=2009),OR(S700&lt;&gt;"MTA",S700&lt;&gt;"Fandango"),OR(P700="Food",P700="Shopping",P700="Entertainment")),"Awesome Transaction",IF(AND(G700&lt;=2010,Q700&lt;&gt;"Alcohol"),"Late Transaction",IF(G700=2006,"Early Transaction","CRAP Transaction")))</f>
        <v>Late Transaction</v>
      </c>
    </row>
    <row r="701" spans="1:29" x14ac:dyDescent="0.25">
      <c r="A701" s="2">
        <v>700</v>
      </c>
      <c r="B701" s="3" t="str">
        <f>TEXT(C701,"yymmdd") &amp; "-" &amp; UPPER(LEFT(P701,2)) &amp; "-" &amp; UPPER(LEFT(S701,3))</f>
        <v>100328-ED-ANT</v>
      </c>
      <c r="C701" s="3">
        <v>40265</v>
      </c>
      <c r="D701" s="3">
        <f t="shared" si="141"/>
        <v>40277</v>
      </c>
      <c r="E701" s="3">
        <f t="shared" si="142"/>
        <v>40326</v>
      </c>
      <c r="F701" s="3">
        <f t="shared" si="143"/>
        <v>40268</v>
      </c>
      <c r="G701" s="61">
        <f t="shared" si="144"/>
        <v>2010</v>
      </c>
      <c r="H701" s="61">
        <f t="shared" si="145"/>
        <v>3</v>
      </c>
      <c r="I701" s="61" t="str">
        <f>VLOOKUP(H701,'Lookup Values'!$C$2:$D$13,2,FALSE)</f>
        <v>MAR</v>
      </c>
      <c r="J701" s="61">
        <f t="shared" si="146"/>
        <v>28</v>
      </c>
      <c r="K701" s="61">
        <f t="shared" si="147"/>
        <v>1</v>
      </c>
      <c r="L701" s="61" t="str">
        <f>VLOOKUP(K701,'Lookup Values'!$F$2:$G$8,2,FALSE)</f>
        <v>Sunday</v>
      </c>
      <c r="M701" s="3">
        <v>40271</v>
      </c>
      <c r="N701" s="63">
        <f t="shared" si="140"/>
        <v>6</v>
      </c>
      <c r="O701" s="8">
        <v>0.10176827670913746</v>
      </c>
      <c r="P701" t="s">
        <v>24</v>
      </c>
      <c r="Q701" t="s">
        <v>25</v>
      </c>
      <c r="R701" t="str">
        <f t="shared" si="148"/>
        <v>Education: Tango Lessons</v>
      </c>
      <c r="S701" t="s">
        <v>23</v>
      </c>
      <c r="T701" t="s">
        <v>29</v>
      </c>
      <c r="U701" s="1">
        <v>6</v>
      </c>
      <c r="V701" s="1" t="str">
        <f t="shared" si="149"/>
        <v>Education: $6.00</v>
      </c>
      <c r="W701" s="1">
        <f>IF(U701="","",ROUND(U701*'Lookup Values'!$A$2,2))</f>
        <v>0.53</v>
      </c>
      <c r="X701" s="9" t="str">
        <f t="shared" si="150"/>
        <v>Expense</v>
      </c>
      <c r="Y701" s="2" t="s">
        <v>661</v>
      </c>
      <c r="Z701" s="3">
        <f t="shared" si="151"/>
        <v>40265</v>
      </c>
      <c r="AA701" s="67" t="str">
        <f t="shared" si="152"/>
        <v>NO</v>
      </c>
      <c r="AB701" s="2" t="str">
        <f t="shared" si="153"/>
        <v>NO</v>
      </c>
      <c r="AC701" t="str">
        <f>IF(AND(AND(G701&gt;=2007,G701&lt;=2009),OR(S701&lt;&gt;"MTA",S701&lt;&gt;"Fandango"),OR(P701="Food",P701="Shopping",P701="Entertainment")),"Awesome Transaction",IF(AND(G701&lt;=2010,Q701&lt;&gt;"Alcohol"),"Late Transaction",IF(G701=2006,"Early Transaction","CRAP Transaction")))</f>
        <v>Late Transaction</v>
      </c>
    </row>
    <row r="702" spans="1:29" x14ac:dyDescent="0.25">
      <c r="A702" s="2">
        <v>701</v>
      </c>
      <c r="B702" s="3" t="str">
        <f>TEXT(C702,"yymmdd") &amp; "-" &amp; UPPER(LEFT(P702,2)) &amp; "-" &amp; UPPER(LEFT(S702,3))</f>
        <v>070822-FO-CIT</v>
      </c>
      <c r="C702" s="3">
        <v>39316</v>
      </c>
      <c r="D702" s="3">
        <f t="shared" si="141"/>
        <v>39330</v>
      </c>
      <c r="E702" s="3">
        <f t="shared" si="142"/>
        <v>39377</v>
      </c>
      <c r="F702" s="3">
        <f t="shared" si="143"/>
        <v>39325</v>
      </c>
      <c r="G702" s="61">
        <f t="shared" si="144"/>
        <v>2007</v>
      </c>
      <c r="H702" s="61">
        <f t="shared" si="145"/>
        <v>8</v>
      </c>
      <c r="I702" s="61" t="str">
        <f>VLOOKUP(H702,'Lookup Values'!$C$2:$D$13,2,FALSE)</f>
        <v>AUG</v>
      </c>
      <c r="J702" s="61">
        <f t="shared" si="146"/>
        <v>22</v>
      </c>
      <c r="K702" s="61">
        <f t="shared" si="147"/>
        <v>4</v>
      </c>
      <c r="L702" s="61" t="str">
        <f>VLOOKUP(K702,'Lookup Values'!$F$2:$G$8,2,FALSE)</f>
        <v>Wednesday</v>
      </c>
      <c r="M702" s="3">
        <v>39321</v>
      </c>
      <c r="N702" s="63">
        <f t="shared" si="140"/>
        <v>5</v>
      </c>
      <c r="O702" s="8">
        <v>0.86294783399341424</v>
      </c>
      <c r="P702" t="s">
        <v>18</v>
      </c>
      <c r="Q702" t="s">
        <v>43</v>
      </c>
      <c r="R702" t="str">
        <f t="shared" si="148"/>
        <v>Food: Coffee</v>
      </c>
      <c r="S702" t="s">
        <v>42</v>
      </c>
      <c r="T702" t="s">
        <v>29</v>
      </c>
      <c r="U702" s="1">
        <v>439</v>
      </c>
      <c r="V702" s="1" t="str">
        <f t="shared" si="149"/>
        <v>Food: $439.00</v>
      </c>
      <c r="W702" s="1">
        <f>IF(U702="","",ROUND(U702*'Lookup Values'!$A$2,2))</f>
        <v>38.96</v>
      </c>
      <c r="X702" s="9" t="str">
        <f t="shared" si="150"/>
        <v>Expense</v>
      </c>
      <c r="Y702" s="2" t="s">
        <v>662</v>
      </c>
      <c r="Z702" s="3">
        <f t="shared" si="151"/>
        <v>39316</v>
      </c>
      <c r="AA702" s="67" t="str">
        <f t="shared" si="152"/>
        <v>NO</v>
      </c>
      <c r="AB702" s="2" t="str">
        <f t="shared" si="153"/>
        <v>NO</v>
      </c>
      <c r="AC702" t="str">
        <f>IF(AND(AND(G702&gt;=2007,G702&lt;=2009),OR(S702&lt;&gt;"MTA",S702&lt;&gt;"Fandango"),OR(P702="Food",P702="Shopping",P702="Entertainment")),"Awesome Transaction",IF(AND(G702&lt;=2010,Q702&lt;&gt;"Alcohol"),"Late Transaction",IF(G702=2006,"Early Transaction","CRAP Transaction")))</f>
        <v>Awesome Transaction</v>
      </c>
    </row>
    <row r="703" spans="1:29" x14ac:dyDescent="0.25">
      <c r="A703" s="2">
        <v>702</v>
      </c>
      <c r="B703" s="3" t="str">
        <f>TEXT(C703,"yymmdd") &amp; "-" &amp; UPPER(LEFT(P703,2)) &amp; "-" &amp; UPPER(LEFT(S703,3))</f>
        <v>110113-SH-EXP</v>
      </c>
      <c r="C703" s="3">
        <v>40556</v>
      </c>
      <c r="D703" s="3">
        <f t="shared" si="141"/>
        <v>40570</v>
      </c>
      <c r="E703" s="3">
        <f t="shared" si="142"/>
        <v>40615</v>
      </c>
      <c r="F703" s="3">
        <f t="shared" si="143"/>
        <v>40574</v>
      </c>
      <c r="G703" s="61">
        <f t="shared" si="144"/>
        <v>2011</v>
      </c>
      <c r="H703" s="61">
        <f t="shared" si="145"/>
        <v>1</v>
      </c>
      <c r="I703" s="61" t="str">
        <f>VLOOKUP(H703,'Lookup Values'!$C$2:$D$13,2,FALSE)</f>
        <v>JAN</v>
      </c>
      <c r="J703" s="61">
        <f t="shared" si="146"/>
        <v>13</v>
      </c>
      <c r="K703" s="61">
        <f t="shared" si="147"/>
        <v>5</v>
      </c>
      <c r="L703" s="61" t="str">
        <f>VLOOKUP(K703,'Lookup Values'!$F$2:$G$8,2,FALSE)</f>
        <v>Thursday</v>
      </c>
      <c r="M703" s="3">
        <v>40558</v>
      </c>
      <c r="N703" s="63">
        <f t="shared" si="140"/>
        <v>2</v>
      </c>
      <c r="O703" s="8">
        <v>0.52401665491001359</v>
      </c>
      <c r="P703" t="s">
        <v>21</v>
      </c>
      <c r="Q703" t="s">
        <v>41</v>
      </c>
      <c r="R703" t="str">
        <f t="shared" si="148"/>
        <v>Shopping: Clothing</v>
      </c>
      <c r="S703" t="s">
        <v>40</v>
      </c>
      <c r="T703" t="s">
        <v>26</v>
      </c>
      <c r="U703" s="1">
        <v>82</v>
      </c>
      <c r="V703" s="1" t="str">
        <f t="shared" si="149"/>
        <v>Shopping: $82.00</v>
      </c>
      <c r="W703" s="1">
        <f>IF(U703="","",ROUND(U703*'Lookup Values'!$A$2,2))</f>
        <v>7.28</v>
      </c>
      <c r="X703" s="9" t="str">
        <f t="shared" si="150"/>
        <v>Expense</v>
      </c>
      <c r="Y703" s="2" t="s">
        <v>663</v>
      </c>
      <c r="Z703" s="3">
        <f t="shared" si="151"/>
        <v>40556</v>
      </c>
      <c r="AA703" s="67" t="str">
        <f t="shared" si="152"/>
        <v>NO</v>
      </c>
      <c r="AB703" s="2" t="str">
        <f t="shared" si="153"/>
        <v>NO</v>
      </c>
      <c r="AC703" t="str">
        <f>IF(AND(AND(G703&gt;=2007,G703&lt;=2009),OR(S703&lt;&gt;"MTA",S703&lt;&gt;"Fandango"),OR(P703="Food",P703="Shopping",P703="Entertainment")),"Awesome Transaction",IF(AND(G703&lt;=2010,Q703&lt;&gt;"Alcohol"),"Late Transaction",IF(G703=2006,"Early Transaction","CRAP Transaction")))</f>
        <v>CRAP Transaction</v>
      </c>
    </row>
    <row r="704" spans="1:29" x14ac:dyDescent="0.25">
      <c r="A704" s="2">
        <v>703</v>
      </c>
      <c r="B704" s="3" t="str">
        <f>TEXT(C704,"yymmdd") &amp; "-" &amp; UPPER(LEFT(P704,2)) &amp; "-" &amp; UPPER(LEFT(S704,3))</f>
        <v>101226-FO-TRA</v>
      </c>
      <c r="C704" s="3">
        <v>40538</v>
      </c>
      <c r="D704" s="3">
        <f t="shared" si="141"/>
        <v>40550</v>
      </c>
      <c r="E704" s="3">
        <f t="shared" si="142"/>
        <v>40600</v>
      </c>
      <c r="F704" s="3">
        <f t="shared" si="143"/>
        <v>40543</v>
      </c>
      <c r="G704" s="61">
        <f t="shared" si="144"/>
        <v>2010</v>
      </c>
      <c r="H704" s="61">
        <f t="shared" si="145"/>
        <v>12</v>
      </c>
      <c r="I704" s="61" t="str">
        <f>VLOOKUP(H704,'Lookup Values'!$C$2:$D$13,2,FALSE)</f>
        <v>DEC</v>
      </c>
      <c r="J704" s="61">
        <f t="shared" si="146"/>
        <v>26</v>
      </c>
      <c r="K704" s="61">
        <f t="shared" si="147"/>
        <v>1</v>
      </c>
      <c r="L704" s="61" t="str">
        <f>VLOOKUP(K704,'Lookup Values'!$F$2:$G$8,2,FALSE)</f>
        <v>Sunday</v>
      </c>
      <c r="M704" s="3">
        <v>40545</v>
      </c>
      <c r="N704" s="63">
        <f t="shared" si="140"/>
        <v>7</v>
      </c>
      <c r="O704" s="8">
        <v>0.26961649269769505</v>
      </c>
      <c r="P704" t="s">
        <v>18</v>
      </c>
      <c r="Q704" t="s">
        <v>31</v>
      </c>
      <c r="R704" t="str">
        <f t="shared" si="148"/>
        <v>Food: Groceries</v>
      </c>
      <c r="S704" t="s">
        <v>30</v>
      </c>
      <c r="T704" t="s">
        <v>16</v>
      </c>
      <c r="U704" s="1">
        <v>168</v>
      </c>
      <c r="V704" s="1" t="str">
        <f t="shared" si="149"/>
        <v>Food: $168.00</v>
      </c>
      <c r="W704" s="1">
        <f>IF(U704="","",ROUND(U704*'Lookup Values'!$A$2,2))</f>
        <v>14.91</v>
      </c>
      <c r="X704" s="9" t="str">
        <f t="shared" si="150"/>
        <v>Expense</v>
      </c>
      <c r="Y704" s="2" t="s">
        <v>664</v>
      </c>
      <c r="Z704" s="3">
        <f t="shared" si="151"/>
        <v>40538</v>
      </c>
      <c r="AA704" s="67" t="str">
        <f t="shared" si="152"/>
        <v>NO</v>
      </c>
      <c r="AB704" s="2" t="str">
        <f t="shared" si="153"/>
        <v>NO</v>
      </c>
      <c r="AC704" t="str">
        <f>IF(AND(AND(G704&gt;=2007,G704&lt;=2009),OR(S704&lt;&gt;"MTA",S704&lt;&gt;"Fandango"),OR(P704="Food",P704="Shopping",P704="Entertainment")),"Awesome Transaction",IF(AND(G704&lt;=2010,Q704&lt;&gt;"Alcohol"),"Late Transaction",IF(G704=2006,"Early Transaction","CRAP Transaction")))</f>
        <v>Late Transaction</v>
      </c>
    </row>
    <row r="705" spans="1:29" x14ac:dyDescent="0.25">
      <c r="A705" s="2">
        <v>704</v>
      </c>
      <c r="B705" s="3" t="str">
        <f>TEXT(C705,"yymmdd") &amp; "-" &amp; UPPER(LEFT(P705,2)) &amp; "-" &amp; UPPER(LEFT(S705,3))</f>
        <v>110903-FO-BAN</v>
      </c>
      <c r="C705" s="3">
        <v>40789</v>
      </c>
      <c r="D705" s="3">
        <f t="shared" si="141"/>
        <v>40802</v>
      </c>
      <c r="E705" s="3">
        <f t="shared" si="142"/>
        <v>40850</v>
      </c>
      <c r="F705" s="3">
        <f t="shared" si="143"/>
        <v>40816</v>
      </c>
      <c r="G705" s="61">
        <f t="shared" si="144"/>
        <v>2011</v>
      </c>
      <c r="H705" s="61">
        <f t="shared" si="145"/>
        <v>9</v>
      </c>
      <c r="I705" s="61" t="str">
        <f>VLOOKUP(H705,'Lookup Values'!$C$2:$D$13,2,FALSE)</f>
        <v>SEP</v>
      </c>
      <c r="J705" s="61">
        <f t="shared" si="146"/>
        <v>3</v>
      </c>
      <c r="K705" s="61">
        <f t="shared" si="147"/>
        <v>7</v>
      </c>
      <c r="L705" s="61" t="str">
        <f>VLOOKUP(K705,'Lookup Values'!$F$2:$G$8,2,FALSE)</f>
        <v>Saturday</v>
      </c>
      <c r="M705" s="3">
        <v>40795</v>
      </c>
      <c r="N705" s="63">
        <f t="shared" si="140"/>
        <v>6</v>
      </c>
      <c r="O705" s="8">
        <v>0.72314242677990404</v>
      </c>
      <c r="P705" t="s">
        <v>18</v>
      </c>
      <c r="Q705" t="s">
        <v>19</v>
      </c>
      <c r="R705" t="str">
        <f t="shared" si="148"/>
        <v>Food: Restaurants</v>
      </c>
      <c r="S705" t="s">
        <v>17</v>
      </c>
      <c r="T705" t="s">
        <v>29</v>
      </c>
      <c r="U705" s="1">
        <v>68</v>
      </c>
      <c r="V705" s="1" t="str">
        <f t="shared" si="149"/>
        <v>Food: $68.00</v>
      </c>
      <c r="W705" s="1">
        <f>IF(U705="","",ROUND(U705*'Lookup Values'!$A$2,2))</f>
        <v>6.04</v>
      </c>
      <c r="X705" s="9" t="str">
        <f t="shared" si="150"/>
        <v>Expense</v>
      </c>
      <c r="Y705" s="2" t="s">
        <v>301</v>
      </c>
      <c r="Z705" s="3">
        <f t="shared" si="151"/>
        <v>40789</v>
      </c>
      <c r="AA705" s="67" t="str">
        <f t="shared" si="152"/>
        <v>NO</v>
      </c>
      <c r="AB705" s="2" t="str">
        <f t="shared" si="153"/>
        <v>NO</v>
      </c>
      <c r="AC705" t="str">
        <f>IF(AND(AND(G705&gt;=2007,G705&lt;=2009),OR(S705&lt;&gt;"MTA",S705&lt;&gt;"Fandango"),OR(P705="Food",P705="Shopping",P705="Entertainment")),"Awesome Transaction",IF(AND(G705&lt;=2010,Q705&lt;&gt;"Alcohol"),"Late Transaction",IF(G705=2006,"Early Transaction","CRAP Transaction")))</f>
        <v>CRAP Transaction</v>
      </c>
    </row>
    <row r="706" spans="1:29" x14ac:dyDescent="0.25">
      <c r="A706" s="2">
        <v>705</v>
      </c>
      <c r="B706" s="3" t="str">
        <f>TEXT(C706,"yymmdd") &amp; "-" &amp; UPPER(LEFT(P706,2)) &amp; "-" &amp; UPPER(LEFT(S706,3))</f>
        <v>071115-HO-BED</v>
      </c>
      <c r="C706" s="3">
        <v>39401</v>
      </c>
      <c r="D706" s="3">
        <f t="shared" si="141"/>
        <v>39415</v>
      </c>
      <c r="E706" s="3">
        <f t="shared" si="142"/>
        <v>39462</v>
      </c>
      <c r="F706" s="3">
        <f t="shared" si="143"/>
        <v>39416</v>
      </c>
      <c r="G706" s="61">
        <f t="shared" si="144"/>
        <v>2007</v>
      </c>
      <c r="H706" s="61">
        <f t="shared" si="145"/>
        <v>11</v>
      </c>
      <c r="I706" s="61" t="str">
        <f>VLOOKUP(H706,'Lookup Values'!$C$2:$D$13,2,FALSE)</f>
        <v>NOV</v>
      </c>
      <c r="J706" s="61">
        <f t="shared" si="146"/>
        <v>15</v>
      </c>
      <c r="K706" s="61">
        <f t="shared" si="147"/>
        <v>5</v>
      </c>
      <c r="L706" s="61" t="str">
        <f>VLOOKUP(K706,'Lookup Values'!$F$2:$G$8,2,FALSE)</f>
        <v>Thursday</v>
      </c>
      <c r="M706" s="3">
        <v>39410</v>
      </c>
      <c r="N706" s="63">
        <f t="shared" ref="N706:N769" si="154">M706-C706</f>
        <v>9</v>
      </c>
      <c r="O706" s="8">
        <v>0.31226395156805753</v>
      </c>
      <c r="P706" t="s">
        <v>38</v>
      </c>
      <c r="Q706" t="s">
        <v>39</v>
      </c>
      <c r="R706" t="str">
        <f t="shared" si="148"/>
        <v>Home: Cleaning Supplies</v>
      </c>
      <c r="S706" t="s">
        <v>37</v>
      </c>
      <c r="T706" t="s">
        <v>29</v>
      </c>
      <c r="U706" s="1">
        <v>292</v>
      </c>
      <c r="V706" s="1" t="str">
        <f t="shared" si="149"/>
        <v>Home: $292.00</v>
      </c>
      <c r="W706" s="1">
        <f>IF(U706="","",ROUND(U706*'Lookup Values'!$A$2,2))</f>
        <v>25.92</v>
      </c>
      <c r="X706" s="9" t="str">
        <f t="shared" si="150"/>
        <v>Expense</v>
      </c>
      <c r="Y706" s="2" t="s">
        <v>276</v>
      </c>
      <c r="Z706" s="3">
        <f t="shared" si="151"/>
        <v>39401</v>
      </c>
      <c r="AA706" s="67" t="str">
        <f t="shared" si="152"/>
        <v>NO</v>
      </c>
      <c r="AB706" s="2" t="str">
        <f t="shared" si="153"/>
        <v>NO</v>
      </c>
      <c r="AC706" t="str">
        <f>IF(AND(AND(G706&gt;=2007,G706&lt;=2009),OR(S706&lt;&gt;"MTA",S706&lt;&gt;"Fandango"),OR(P706="Food",P706="Shopping",P706="Entertainment")),"Awesome Transaction",IF(AND(G706&lt;=2010,Q706&lt;&gt;"Alcohol"),"Late Transaction",IF(G706=2006,"Early Transaction","CRAP Transaction")))</f>
        <v>Late Transaction</v>
      </c>
    </row>
    <row r="707" spans="1:29" x14ac:dyDescent="0.25">
      <c r="A707" s="2">
        <v>706</v>
      </c>
      <c r="B707" s="3" t="str">
        <f>TEXT(C707,"yymmdd") &amp; "-" &amp; UPPER(LEFT(P707,2)) &amp; "-" &amp; UPPER(LEFT(S707,3))</f>
        <v>071128-FO-TRA</v>
      </c>
      <c r="C707" s="3">
        <v>39414</v>
      </c>
      <c r="D707" s="3">
        <f t="shared" ref="D707:D770" si="155">WORKDAY(C707,10)</f>
        <v>39428</v>
      </c>
      <c r="E707" s="3">
        <f t="shared" ref="E707:E770" si="156">EDATE(C707,2)</f>
        <v>39475</v>
      </c>
      <c r="F707" s="3">
        <f t="shared" ref="F707:F770" si="157">EOMONTH(C707,0)</f>
        <v>39416</v>
      </c>
      <c r="G707" s="61">
        <f t="shared" ref="G707:G770" si="158">YEAR(C707)</f>
        <v>2007</v>
      </c>
      <c r="H707" s="61">
        <f t="shared" ref="H707:H770" si="159">MONTH(C707)</f>
        <v>11</v>
      </c>
      <c r="I707" s="61" t="str">
        <f>VLOOKUP(H707,'Lookup Values'!$C$2:$D$13,2,FALSE)</f>
        <v>NOV</v>
      </c>
      <c r="J707" s="61">
        <f t="shared" ref="J707:J770" si="160">DAY(C707)</f>
        <v>28</v>
      </c>
      <c r="K707" s="61">
        <f t="shared" ref="K707:K770" si="161">WEEKDAY(C707)</f>
        <v>4</v>
      </c>
      <c r="L707" s="61" t="str">
        <f>VLOOKUP(K707,'Lookup Values'!$F$2:$G$8,2,FALSE)</f>
        <v>Wednesday</v>
      </c>
      <c r="M707" s="3">
        <v>39420</v>
      </c>
      <c r="N707" s="63">
        <f t="shared" si="154"/>
        <v>6</v>
      </c>
      <c r="O707" s="8">
        <v>0.98978793466524495</v>
      </c>
      <c r="P707" t="s">
        <v>18</v>
      </c>
      <c r="Q707" t="s">
        <v>31</v>
      </c>
      <c r="R707" t="str">
        <f t="shared" ref="R707:R770" si="162">P707 &amp; ": " &amp; Q707</f>
        <v>Food: Groceries</v>
      </c>
      <c r="S707" t="s">
        <v>30</v>
      </c>
      <c r="T707" t="s">
        <v>16</v>
      </c>
      <c r="U707" s="1">
        <v>175</v>
      </c>
      <c r="V707" s="1" t="str">
        <f t="shared" ref="V707:V770" si="163">P707 &amp; ": " &amp; TEXT(U707,"$#,###.00")</f>
        <v>Food: $175.00</v>
      </c>
      <c r="W707" s="1">
        <f>IF(U707="","",ROUND(U707*'Lookup Values'!$A$2,2))</f>
        <v>15.53</v>
      </c>
      <c r="X707" s="9" t="str">
        <f t="shared" ref="X707:X770" si="164">IF(P707="Income","Income","Expense")</f>
        <v>Expense</v>
      </c>
      <c r="Y707" s="2" t="s">
        <v>665</v>
      </c>
      <c r="Z707" s="3">
        <f t="shared" ref="Z707:Z770" si="165">VALUE(SUBSTITUTE(Y707,".","/"))</f>
        <v>39414</v>
      </c>
      <c r="AA707" s="67" t="str">
        <f t="shared" ref="AA707:AA770" si="166">IF(OR(P707="Transportation",Q707="Professional Development",Q707="Electronics"),"YES","NO")</f>
        <v>NO</v>
      </c>
      <c r="AB707" s="2" t="str">
        <f t="shared" ref="AB707:AB770" si="167">IF(AND(AA707="YES",U707&gt;=400),"YES","NO")</f>
        <v>NO</v>
      </c>
      <c r="AC707" t="str">
        <f>IF(AND(AND(G707&gt;=2007,G707&lt;=2009),OR(S707&lt;&gt;"MTA",S707&lt;&gt;"Fandango"),OR(P707="Food",P707="Shopping",P707="Entertainment")),"Awesome Transaction",IF(AND(G707&lt;=2010,Q707&lt;&gt;"Alcohol"),"Late Transaction",IF(G707=2006,"Early Transaction","CRAP Transaction")))</f>
        <v>Awesome Transaction</v>
      </c>
    </row>
    <row r="708" spans="1:29" x14ac:dyDescent="0.25">
      <c r="A708" s="2">
        <v>707</v>
      </c>
      <c r="B708" s="3" t="str">
        <f>TEXT(C708,"yymmdd") &amp; "-" &amp; UPPER(LEFT(P708,2)) &amp; "-" &amp; UPPER(LEFT(S708,3))</f>
        <v>080402-HO-BED</v>
      </c>
      <c r="C708" s="3">
        <v>39540</v>
      </c>
      <c r="D708" s="3">
        <f t="shared" si="155"/>
        <v>39554</v>
      </c>
      <c r="E708" s="3">
        <f t="shared" si="156"/>
        <v>39601</v>
      </c>
      <c r="F708" s="3">
        <f t="shared" si="157"/>
        <v>39568</v>
      </c>
      <c r="G708" s="61">
        <f t="shared" si="158"/>
        <v>2008</v>
      </c>
      <c r="H708" s="61">
        <f t="shared" si="159"/>
        <v>4</v>
      </c>
      <c r="I708" s="61" t="str">
        <f>VLOOKUP(H708,'Lookup Values'!$C$2:$D$13,2,FALSE)</f>
        <v>APR</v>
      </c>
      <c r="J708" s="61">
        <f t="shared" si="160"/>
        <v>2</v>
      </c>
      <c r="K708" s="61">
        <f t="shared" si="161"/>
        <v>4</v>
      </c>
      <c r="L708" s="61" t="str">
        <f>VLOOKUP(K708,'Lookup Values'!$F$2:$G$8,2,FALSE)</f>
        <v>Wednesday</v>
      </c>
      <c r="M708" s="3">
        <v>39543</v>
      </c>
      <c r="N708" s="63">
        <f t="shared" si="154"/>
        <v>3</v>
      </c>
      <c r="O708" s="8">
        <v>0.40090176419514345</v>
      </c>
      <c r="P708" t="s">
        <v>38</v>
      </c>
      <c r="Q708" t="s">
        <v>39</v>
      </c>
      <c r="R708" t="str">
        <f t="shared" si="162"/>
        <v>Home: Cleaning Supplies</v>
      </c>
      <c r="S708" t="s">
        <v>37</v>
      </c>
      <c r="T708" t="s">
        <v>16</v>
      </c>
      <c r="U708" s="1">
        <v>100</v>
      </c>
      <c r="V708" s="1" t="str">
        <f t="shared" si="163"/>
        <v>Home: $100.00</v>
      </c>
      <c r="W708" s="1">
        <f>IF(U708="","",ROUND(U708*'Lookup Values'!$A$2,2))</f>
        <v>8.8800000000000008</v>
      </c>
      <c r="X708" s="9" t="str">
        <f t="shared" si="164"/>
        <v>Expense</v>
      </c>
      <c r="Y708" s="2" t="s">
        <v>666</v>
      </c>
      <c r="Z708" s="3">
        <f t="shared" si="165"/>
        <v>39540</v>
      </c>
      <c r="AA708" s="67" t="str">
        <f t="shared" si="166"/>
        <v>NO</v>
      </c>
      <c r="AB708" s="2" t="str">
        <f t="shared" si="167"/>
        <v>NO</v>
      </c>
      <c r="AC708" t="str">
        <f>IF(AND(AND(G708&gt;=2007,G708&lt;=2009),OR(S708&lt;&gt;"MTA",S708&lt;&gt;"Fandango"),OR(P708="Food",P708="Shopping",P708="Entertainment")),"Awesome Transaction",IF(AND(G708&lt;=2010,Q708&lt;&gt;"Alcohol"),"Late Transaction",IF(G708=2006,"Early Transaction","CRAP Transaction")))</f>
        <v>Late Transaction</v>
      </c>
    </row>
    <row r="709" spans="1:29" x14ac:dyDescent="0.25">
      <c r="A709" s="2">
        <v>708</v>
      </c>
      <c r="B709" s="3" t="str">
        <f>TEXT(C709,"yymmdd") &amp; "-" &amp; UPPER(LEFT(P709,2)) &amp; "-" &amp; UPPER(LEFT(S709,3))</f>
        <v>071018-FO-CIT</v>
      </c>
      <c r="C709" s="3">
        <v>39373</v>
      </c>
      <c r="D709" s="3">
        <f t="shared" si="155"/>
        <v>39387</v>
      </c>
      <c r="E709" s="3">
        <f t="shared" si="156"/>
        <v>39434</v>
      </c>
      <c r="F709" s="3">
        <f t="shared" si="157"/>
        <v>39386</v>
      </c>
      <c r="G709" s="61">
        <f t="shared" si="158"/>
        <v>2007</v>
      </c>
      <c r="H709" s="61">
        <f t="shared" si="159"/>
        <v>10</v>
      </c>
      <c r="I709" s="61" t="str">
        <f>VLOOKUP(H709,'Lookup Values'!$C$2:$D$13,2,FALSE)</f>
        <v>OCT</v>
      </c>
      <c r="J709" s="61">
        <f t="shared" si="160"/>
        <v>18</v>
      </c>
      <c r="K709" s="61">
        <f t="shared" si="161"/>
        <v>5</v>
      </c>
      <c r="L709" s="61" t="str">
        <f>VLOOKUP(K709,'Lookup Values'!$F$2:$G$8,2,FALSE)</f>
        <v>Thursday</v>
      </c>
      <c r="M709" s="3">
        <v>39374</v>
      </c>
      <c r="N709" s="63">
        <f t="shared" si="154"/>
        <v>1</v>
      </c>
      <c r="O709" s="8">
        <v>0.89546498155630683</v>
      </c>
      <c r="P709" t="s">
        <v>18</v>
      </c>
      <c r="Q709" t="s">
        <v>43</v>
      </c>
      <c r="R709" t="str">
        <f t="shared" si="162"/>
        <v>Food: Coffee</v>
      </c>
      <c r="S709" t="s">
        <v>42</v>
      </c>
      <c r="T709" t="s">
        <v>29</v>
      </c>
      <c r="U709" s="1">
        <v>137</v>
      </c>
      <c r="V709" s="1" t="str">
        <f t="shared" si="163"/>
        <v>Food: $137.00</v>
      </c>
      <c r="W709" s="1">
        <f>IF(U709="","",ROUND(U709*'Lookup Values'!$A$2,2))</f>
        <v>12.16</v>
      </c>
      <c r="X709" s="9" t="str">
        <f t="shared" si="164"/>
        <v>Expense</v>
      </c>
      <c r="Y709" s="2" t="s">
        <v>667</v>
      </c>
      <c r="Z709" s="3">
        <f t="shared" si="165"/>
        <v>39373</v>
      </c>
      <c r="AA709" s="67" t="str">
        <f t="shared" si="166"/>
        <v>NO</v>
      </c>
      <c r="AB709" s="2" t="str">
        <f t="shared" si="167"/>
        <v>NO</v>
      </c>
      <c r="AC709" t="str">
        <f>IF(AND(AND(G709&gt;=2007,G709&lt;=2009),OR(S709&lt;&gt;"MTA",S709&lt;&gt;"Fandango"),OR(P709="Food",P709="Shopping",P709="Entertainment")),"Awesome Transaction",IF(AND(G709&lt;=2010,Q709&lt;&gt;"Alcohol"),"Late Transaction",IF(G709=2006,"Early Transaction","CRAP Transaction")))</f>
        <v>Awesome Transaction</v>
      </c>
    </row>
    <row r="710" spans="1:29" x14ac:dyDescent="0.25">
      <c r="A710" s="2">
        <v>709</v>
      </c>
      <c r="B710" s="3" t="str">
        <f>TEXT(C710,"yymmdd") &amp; "-" &amp; UPPER(LEFT(P710,2)) &amp; "-" &amp; UPPER(LEFT(S710,3))</f>
        <v>090407-FO-CIT</v>
      </c>
      <c r="C710" s="3">
        <v>39910</v>
      </c>
      <c r="D710" s="3">
        <f t="shared" si="155"/>
        <v>39924</v>
      </c>
      <c r="E710" s="3">
        <f t="shared" si="156"/>
        <v>39971</v>
      </c>
      <c r="F710" s="3">
        <f t="shared" si="157"/>
        <v>39933</v>
      </c>
      <c r="G710" s="61">
        <f t="shared" si="158"/>
        <v>2009</v>
      </c>
      <c r="H710" s="61">
        <f t="shared" si="159"/>
        <v>4</v>
      </c>
      <c r="I710" s="61" t="str">
        <f>VLOOKUP(H710,'Lookup Values'!$C$2:$D$13,2,FALSE)</f>
        <v>APR</v>
      </c>
      <c r="J710" s="61">
        <f t="shared" si="160"/>
        <v>7</v>
      </c>
      <c r="K710" s="61">
        <f t="shared" si="161"/>
        <v>3</v>
      </c>
      <c r="L710" s="61" t="str">
        <f>VLOOKUP(K710,'Lookup Values'!$F$2:$G$8,2,FALSE)</f>
        <v>Tuesday</v>
      </c>
      <c r="M710" s="3">
        <v>39915</v>
      </c>
      <c r="N710" s="63">
        <f t="shared" si="154"/>
        <v>5</v>
      </c>
      <c r="O710" s="8">
        <v>4.3909534294015007E-2</v>
      </c>
      <c r="P710" t="s">
        <v>18</v>
      </c>
      <c r="Q710" t="s">
        <v>43</v>
      </c>
      <c r="R710" t="str">
        <f t="shared" si="162"/>
        <v>Food: Coffee</v>
      </c>
      <c r="S710" t="s">
        <v>42</v>
      </c>
      <c r="T710" t="s">
        <v>29</v>
      </c>
      <c r="U710" s="1">
        <v>331</v>
      </c>
      <c r="V710" s="1" t="str">
        <f t="shared" si="163"/>
        <v>Food: $331.00</v>
      </c>
      <c r="W710" s="1">
        <f>IF(U710="","",ROUND(U710*'Lookup Values'!$A$2,2))</f>
        <v>29.38</v>
      </c>
      <c r="X710" s="9" t="str">
        <f t="shared" si="164"/>
        <v>Expense</v>
      </c>
      <c r="Y710" s="2" t="s">
        <v>668</v>
      </c>
      <c r="Z710" s="3">
        <f t="shared" si="165"/>
        <v>39910</v>
      </c>
      <c r="AA710" s="67" t="str">
        <f t="shared" si="166"/>
        <v>NO</v>
      </c>
      <c r="AB710" s="2" t="str">
        <f t="shared" si="167"/>
        <v>NO</v>
      </c>
      <c r="AC710" t="str">
        <f>IF(AND(AND(G710&gt;=2007,G710&lt;=2009),OR(S710&lt;&gt;"MTA",S710&lt;&gt;"Fandango"),OR(P710="Food",P710="Shopping",P710="Entertainment")),"Awesome Transaction",IF(AND(G710&lt;=2010,Q710&lt;&gt;"Alcohol"),"Late Transaction",IF(G710=2006,"Early Transaction","CRAP Transaction")))</f>
        <v>Awesome Transaction</v>
      </c>
    </row>
    <row r="711" spans="1:29" x14ac:dyDescent="0.25">
      <c r="A711" s="2">
        <v>710</v>
      </c>
      <c r="B711" s="3" t="str">
        <f>TEXT(C711,"yymmdd") &amp; "-" &amp; UPPER(LEFT(P711,2)) &amp; "-" &amp; UPPER(LEFT(S711,3))</f>
        <v>110814-IN-LEG</v>
      </c>
      <c r="C711" s="3">
        <v>40769</v>
      </c>
      <c r="D711" s="3">
        <f t="shared" si="155"/>
        <v>40781</v>
      </c>
      <c r="E711" s="3">
        <f t="shared" si="156"/>
        <v>40830</v>
      </c>
      <c r="F711" s="3">
        <f t="shared" si="157"/>
        <v>40786</v>
      </c>
      <c r="G711" s="61">
        <f t="shared" si="158"/>
        <v>2011</v>
      </c>
      <c r="H711" s="61">
        <f t="shared" si="159"/>
        <v>8</v>
      </c>
      <c r="I711" s="61" t="str">
        <f>VLOOKUP(H711,'Lookup Values'!$C$2:$D$13,2,FALSE)</f>
        <v>AUG</v>
      </c>
      <c r="J711" s="61">
        <f t="shared" si="160"/>
        <v>14</v>
      </c>
      <c r="K711" s="61">
        <f t="shared" si="161"/>
        <v>1</v>
      </c>
      <c r="L711" s="61" t="str">
        <f>VLOOKUP(K711,'Lookup Values'!$F$2:$G$8,2,FALSE)</f>
        <v>Sunday</v>
      </c>
      <c r="M711" s="3">
        <v>40779</v>
      </c>
      <c r="N711" s="63">
        <f t="shared" si="154"/>
        <v>10</v>
      </c>
      <c r="O711" s="8">
        <v>0.1196055684325491</v>
      </c>
      <c r="P711" t="s">
        <v>61</v>
      </c>
      <c r="Q711" t="s">
        <v>63</v>
      </c>
      <c r="R711" t="str">
        <f t="shared" si="162"/>
        <v>Income: Freelance Project</v>
      </c>
      <c r="S711" t="s">
        <v>66</v>
      </c>
      <c r="T711" t="s">
        <v>29</v>
      </c>
      <c r="U711" s="1">
        <v>241</v>
      </c>
      <c r="V711" s="1" t="str">
        <f t="shared" si="163"/>
        <v>Income: $241.00</v>
      </c>
      <c r="W711" s="1">
        <f>IF(U711="","",ROUND(U711*'Lookup Values'!$A$2,2))</f>
        <v>21.39</v>
      </c>
      <c r="X711" s="9" t="str">
        <f t="shared" si="164"/>
        <v>Income</v>
      </c>
      <c r="Y711" s="2" t="s">
        <v>669</v>
      </c>
      <c r="Z711" s="3">
        <f t="shared" si="165"/>
        <v>40769</v>
      </c>
      <c r="AA711" s="67" t="str">
        <f t="shared" si="166"/>
        <v>NO</v>
      </c>
      <c r="AB711" s="2" t="str">
        <f t="shared" si="167"/>
        <v>NO</v>
      </c>
      <c r="AC711" t="str">
        <f>IF(AND(AND(G711&gt;=2007,G711&lt;=2009),OR(S711&lt;&gt;"MTA",S711&lt;&gt;"Fandango"),OR(P711="Food",P711="Shopping",P711="Entertainment")),"Awesome Transaction",IF(AND(G711&lt;=2010,Q711&lt;&gt;"Alcohol"),"Late Transaction",IF(G711=2006,"Early Transaction","CRAP Transaction")))</f>
        <v>CRAP Transaction</v>
      </c>
    </row>
    <row r="712" spans="1:29" x14ac:dyDescent="0.25">
      <c r="A712" s="2">
        <v>711</v>
      </c>
      <c r="B712" s="3" t="str">
        <f>TEXT(C712,"yymmdd") &amp; "-" &amp; UPPER(LEFT(P712,2)) &amp; "-" &amp; UPPER(LEFT(S712,3))</f>
        <v>120701-FO-TRA</v>
      </c>
      <c r="C712" s="3">
        <v>41091</v>
      </c>
      <c r="D712" s="3">
        <f t="shared" si="155"/>
        <v>41103</v>
      </c>
      <c r="E712" s="3">
        <f t="shared" si="156"/>
        <v>41153</v>
      </c>
      <c r="F712" s="3">
        <f t="shared" si="157"/>
        <v>41121</v>
      </c>
      <c r="G712" s="61">
        <f t="shared" si="158"/>
        <v>2012</v>
      </c>
      <c r="H712" s="61">
        <f t="shared" si="159"/>
        <v>7</v>
      </c>
      <c r="I712" s="61" t="str">
        <f>VLOOKUP(H712,'Lookup Values'!$C$2:$D$13,2,FALSE)</f>
        <v>JUL</v>
      </c>
      <c r="J712" s="61">
        <f t="shared" si="160"/>
        <v>1</v>
      </c>
      <c r="K712" s="61">
        <f t="shared" si="161"/>
        <v>1</v>
      </c>
      <c r="L712" s="61" t="str">
        <f>VLOOKUP(K712,'Lookup Values'!$F$2:$G$8,2,FALSE)</f>
        <v>Sunday</v>
      </c>
      <c r="M712" s="3">
        <v>41095</v>
      </c>
      <c r="N712" s="63">
        <f t="shared" si="154"/>
        <v>4</v>
      </c>
      <c r="O712" s="8">
        <v>0.47481707285437513</v>
      </c>
      <c r="P712" t="s">
        <v>18</v>
      </c>
      <c r="Q712" t="s">
        <v>31</v>
      </c>
      <c r="R712" t="str">
        <f t="shared" si="162"/>
        <v>Food: Groceries</v>
      </c>
      <c r="S712" t="s">
        <v>30</v>
      </c>
      <c r="T712" t="s">
        <v>29</v>
      </c>
      <c r="U712" s="1">
        <v>286</v>
      </c>
      <c r="V712" s="1" t="str">
        <f t="shared" si="163"/>
        <v>Food: $286.00</v>
      </c>
      <c r="W712" s="1">
        <f>IF(U712="","",ROUND(U712*'Lookup Values'!$A$2,2))</f>
        <v>25.38</v>
      </c>
      <c r="X712" s="9" t="str">
        <f t="shared" si="164"/>
        <v>Expense</v>
      </c>
      <c r="Y712" s="2" t="s">
        <v>670</v>
      </c>
      <c r="Z712" s="3">
        <f t="shared" si="165"/>
        <v>41091</v>
      </c>
      <c r="AA712" s="67" t="str">
        <f t="shared" si="166"/>
        <v>NO</v>
      </c>
      <c r="AB712" s="2" t="str">
        <f t="shared" si="167"/>
        <v>NO</v>
      </c>
      <c r="AC712" t="str">
        <f>IF(AND(AND(G712&gt;=2007,G712&lt;=2009),OR(S712&lt;&gt;"MTA",S712&lt;&gt;"Fandango"),OR(P712="Food",P712="Shopping",P712="Entertainment")),"Awesome Transaction",IF(AND(G712&lt;=2010,Q712&lt;&gt;"Alcohol"),"Late Transaction",IF(G712=2006,"Early Transaction","CRAP Transaction")))</f>
        <v>CRAP Transaction</v>
      </c>
    </row>
    <row r="713" spans="1:29" x14ac:dyDescent="0.25">
      <c r="A713" s="2">
        <v>712</v>
      </c>
      <c r="B713" s="3" t="str">
        <f>TEXT(C713,"yymmdd") &amp; "-" &amp; UPPER(LEFT(P713,2)) &amp; "-" &amp; UPPER(LEFT(S713,3))</f>
        <v>090311-FO-BAN</v>
      </c>
      <c r="C713" s="3">
        <v>39883</v>
      </c>
      <c r="D713" s="3">
        <f t="shared" si="155"/>
        <v>39897</v>
      </c>
      <c r="E713" s="3">
        <f t="shared" si="156"/>
        <v>39944</v>
      </c>
      <c r="F713" s="3">
        <f t="shared" si="157"/>
        <v>39903</v>
      </c>
      <c r="G713" s="61">
        <f t="shared" si="158"/>
        <v>2009</v>
      </c>
      <c r="H713" s="61">
        <f t="shared" si="159"/>
        <v>3</v>
      </c>
      <c r="I713" s="61" t="str">
        <f>VLOOKUP(H713,'Lookup Values'!$C$2:$D$13,2,FALSE)</f>
        <v>MAR</v>
      </c>
      <c r="J713" s="61">
        <f t="shared" si="160"/>
        <v>11</v>
      </c>
      <c r="K713" s="61">
        <f t="shared" si="161"/>
        <v>4</v>
      </c>
      <c r="L713" s="61" t="str">
        <f>VLOOKUP(K713,'Lookup Values'!$F$2:$G$8,2,FALSE)</f>
        <v>Wednesday</v>
      </c>
      <c r="M713" s="3">
        <v>39891</v>
      </c>
      <c r="N713" s="63">
        <f t="shared" si="154"/>
        <v>8</v>
      </c>
      <c r="O713" s="8">
        <v>0.48044127083751742</v>
      </c>
      <c r="P713" t="s">
        <v>18</v>
      </c>
      <c r="Q713" t="s">
        <v>19</v>
      </c>
      <c r="R713" t="str">
        <f t="shared" si="162"/>
        <v>Food: Restaurants</v>
      </c>
      <c r="S713" t="s">
        <v>17</v>
      </c>
      <c r="T713" t="s">
        <v>29</v>
      </c>
      <c r="U713" s="1">
        <v>402</v>
      </c>
      <c r="V713" s="1" t="str">
        <f t="shared" si="163"/>
        <v>Food: $402.00</v>
      </c>
      <c r="W713" s="1">
        <f>IF(U713="","",ROUND(U713*'Lookup Values'!$A$2,2))</f>
        <v>35.68</v>
      </c>
      <c r="X713" s="9" t="str">
        <f t="shared" si="164"/>
        <v>Expense</v>
      </c>
      <c r="Y713" s="2" t="s">
        <v>671</v>
      </c>
      <c r="Z713" s="3">
        <f t="shared" si="165"/>
        <v>39883</v>
      </c>
      <c r="AA713" s="67" t="str">
        <f t="shared" si="166"/>
        <v>NO</v>
      </c>
      <c r="AB713" s="2" t="str">
        <f t="shared" si="167"/>
        <v>NO</v>
      </c>
      <c r="AC713" t="str">
        <f>IF(AND(AND(G713&gt;=2007,G713&lt;=2009),OR(S713&lt;&gt;"MTA",S713&lt;&gt;"Fandango"),OR(P713="Food",P713="Shopping",P713="Entertainment")),"Awesome Transaction",IF(AND(G713&lt;=2010,Q713&lt;&gt;"Alcohol"),"Late Transaction",IF(G713=2006,"Early Transaction","CRAP Transaction")))</f>
        <v>Awesome Transaction</v>
      </c>
    </row>
    <row r="714" spans="1:29" x14ac:dyDescent="0.25">
      <c r="A714" s="2">
        <v>713</v>
      </c>
      <c r="B714" s="3" t="str">
        <f>TEXT(C714,"yymmdd") &amp; "-" &amp; UPPER(LEFT(P714,2)) &amp; "-" &amp; UPPER(LEFT(S714,3))</f>
        <v>120912-HE-FRE</v>
      </c>
      <c r="C714" s="3">
        <v>41164</v>
      </c>
      <c r="D714" s="3">
        <f t="shared" si="155"/>
        <v>41178</v>
      </c>
      <c r="E714" s="3">
        <f t="shared" si="156"/>
        <v>41225</v>
      </c>
      <c r="F714" s="3">
        <f t="shared" si="157"/>
        <v>41182</v>
      </c>
      <c r="G714" s="61">
        <f t="shared" si="158"/>
        <v>2012</v>
      </c>
      <c r="H714" s="61">
        <f t="shared" si="159"/>
        <v>9</v>
      </c>
      <c r="I714" s="61" t="str">
        <f>VLOOKUP(H714,'Lookup Values'!$C$2:$D$13,2,FALSE)</f>
        <v>SEP</v>
      </c>
      <c r="J714" s="61">
        <f t="shared" si="160"/>
        <v>12</v>
      </c>
      <c r="K714" s="61">
        <f t="shared" si="161"/>
        <v>4</v>
      </c>
      <c r="L714" s="61" t="str">
        <f>VLOOKUP(K714,'Lookup Values'!$F$2:$G$8,2,FALSE)</f>
        <v>Wednesday</v>
      </c>
      <c r="M714" s="3">
        <v>41168</v>
      </c>
      <c r="N714" s="63">
        <f t="shared" si="154"/>
        <v>4</v>
      </c>
      <c r="O714" s="8">
        <v>0.9189776865787902</v>
      </c>
      <c r="P714" t="s">
        <v>45</v>
      </c>
      <c r="Q714" t="s">
        <v>46</v>
      </c>
      <c r="R714" t="str">
        <f t="shared" si="162"/>
        <v>Health: Insurance Premium</v>
      </c>
      <c r="S714" t="s">
        <v>44</v>
      </c>
      <c r="T714" t="s">
        <v>26</v>
      </c>
      <c r="U714" s="1">
        <v>205</v>
      </c>
      <c r="V714" s="1" t="str">
        <f t="shared" si="163"/>
        <v>Health: $205.00</v>
      </c>
      <c r="W714" s="1">
        <f>IF(U714="","",ROUND(U714*'Lookup Values'!$A$2,2))</f>
        <v>18.190000000000001</v>
      </c>
      <c r="X714" s="9" t="str">
        <f t="shared" si="164"/>
        <v>Expense</v>
      </c>
      <c r="Y714" s="2" t="s">
        <v>672</v>
      </c>
      <c r="Z714" s="3">
        <f t="shared" si="165"/>
        <v>41164</v>
      </c>
      <c r="AA714" s="67" t="str">
        <f t="shared" si="166"/>
        <v>NO</v>
      </c>
      <c r="AB714" s="2" t="str">
        <f t="shared" si="167"/>
        <v>NO</v>
      </c>
      <c r="AC714" t="str">
        <f>IF(AND(AND(G714&gt;=2007,G714&lt;=2009),OR(S714&lt;&gt;"MTA",S714&lt;&gt;"Fandango"),OR(P714="Food",P714="Shopping",P714="Entertainment")),"Awesome Transaction",IF(AND(G714&lt;=2010,Q714&lt;&gt;"Alcohol"),"Late Transaction",IF(G714=2006,"Early Transaction","CRAP Transaction")))</f>
        <v>CRAP Transaction</v>
      </c>
    </row>
    <row r="715" spans="1:29" x14ac:dyDescent="0.25">
      <c r="A715" s="2">
        <v>714</v>
      </c>
      <c r="B715" s="3" t="str">
        <f>TEXT(C715,"yymmdd") &amp; "-" &amp; UPPER(LEFT(P715,2)) &amp; "-" &amp; UPPER(LEFT(S715,3))</f>
        <v>070428-TR-MTA</v>
      </c>
      <c r="C715" s="3">
        <v>39200</v>
      </c>
      <c r="D715" s="3">
        <f t="shared" si="155"/>
        <v>39213</v>
      </c>
      <c r="E715" s="3">
        <f t="shared" si="156"/>
        <v>39261</v>
      </c>
      <c r="F715" s="3">
        <f t="shared" si="157"/>
        <v>39202</v>
      </c>
      <c r="G715" s="61">
        <f t="shared" si="158"/>
        <v>2007</v>
      </c>
      <c r="H715" s="61">
        <f t="shared" si="159"/>
        <v>4</v>
      </c>
      <c r="I715" s="61" t="str">
        <f>VLOOKUP(H715,'Lookup Values'!$C$2:$D$13,2,FALSE)</f>
        <v>APR</v>
      </c>
      <c r="J715" s="61">
        <f t="shared" si="160"/>
        <v>28</v>
      </c>
      <c r="K715" s="61">
        <f t="shared" si="161"/>
        <v>7</v>
      </c>
      <c r="L715" s="61" t="str">
        <f>VLOOKUP(K715,'Lookup Values'!$F$2:$G$8,2,FALSE)</f>
        <v>Saturday</v>
      </c>
      <c r="M715" s="3">
        <v>39204</v>
      </c>
      <c r="N715" s="63">
        <f t="shared" si="154"/>
        <v>4</v>
      </c>
      <c r="O715" s="8">
        <v>2.2924052514827542E-2</v>
      </c>
      <c r="P715" t="s">
        <v>33</v>
      </c>
      <c r="Q715" t="s">
        <v>34</v>
      </c>
      <c r="R715" t="str">
        <f t="shared" si="162"/>
        <v>Transportation: Subway</v>
      </c>
      <c r="S715" t="s">
        <v>32</v>
      </c>
      <c r="T715" t="s">
        <v>26</v>
      </c>
      <c r="U715" s="1">
        <v>350</v>
      </c>
      <c r="V715" s="1" t="str">
        <f t="shared" si="163"/>
        <v>Transportation: $350.00</v>
      </c>
      <c r="W715" s="1">
        <f>IF(U715="","",ROUND(U715*'Lookup Values'!$A$2,2))</f>
        <v>31.06</v>
      </c>
      <c r="X715" s="9" t="str">
        <f t="shared" si="164"/>
        <v>Expense</v>
      </c>
      <c r="Y715" s="2" t="s">
        <v>673</v>
      </c>
      <c r="Z715" s="3">
        <f t="shared" si="165"/>
        <v>39200</v>
      </c>
      <c r="AA715" s="67" t="str">
        <f t="shared" si="166"/>
        <v>YES</v>
      </c>
      <c r="AB715" s="2" t="str">
        <f t="shared" si="167"/>
        <v>NO</v>
      </c>
      <c r="AC715" t="str">
        <f>IF(AND(AND(G715&gt;=2007,G715&lt;=2009),OR(S715&lt;&gt;"MTA",S715&lt;&gt;"Fandango"),OR(P715="Food",P715="Shopping",P715="Entertainment")),"Awesome Transaction",IF(AND(G715&lt;=2010,Q715&lt;&gt;"Alcohol"),"Late Transaction",IF(G715=2006,"Early Transaction","CRAP Transaction")))</f>
        <v>Late Transaction</v>
      </c>
    </row>
    <row r="716" spans="1:29" x14ac:dyDescent="0.25">
      <c r="A716" s="2">
        <v>715</v>
      </c>
      <c r="B716" s="3" t="str">
        <f>TEXT(C716,"yymmdd") &amp; "-" &amp; UPPER(LEFT(P716,2)) &amp; "-" &amp; UPPER(LEFT(S716,3))</f>
        <v>090717-FO-TRA</v>
      </c>
      <c r="C716" s="3">
        <v>40011</v>
      </c>
      <c r="D716" s="3">
        <f t="shared" si="155"/>
        <v>40025</v>
      </c>
      <c r="E716" s="3">
        <f t="shared" si="156"/>
        <v>40073</v>
      </c>
      <c r="F716" s="3">
        <f t="shared" si="157"/>
        <v>40025</v>
      </c>
      <c r="G716" s="61">
        <f t="shared" si="158"/>
        <v>2009</v>
      </c>
      <c r="H716" s="61">
        <f t="shared" si="159"/>
        <v>7</v>
      </c>
      <c r="I716" s="61" t="str">
        <f>VLOOKUP(H716,'Lookup Values'!$C$2:$D$13,2,FALSE)</f>
        <v>JUL</v>
      </c>
      <c r="J716" s="61">
        <f t="shared" si="160"/>
        <v>17</v>
      </c>
      <c r="K716" s="61">
        <f t="shared" si="161"/>
        <v>6</v>
      </c>
      <c r="L716" s="61" t="str">
        <f>VLOOKUP(K716,'Lookup Values'!$F$2:$G$8,2,FALSE)</f>
        <v>Friday</v>
      </c>
      <c r="M716" s="3">
        <v>40014</v>
      </c>
      <c r="N716" s="63">
        <f t="shared" si="154"/>
        <v>3</v>
      </c>
      <c r="O716" s="8">
        <v>0.24989781475546413</v>
      </c>
      <c r="P716" t="s">
        <v>18</v>
      </c>
      <c r="Q716" t="s">
        <v>31</v>
      </c>
      <c r="R716" t="str">
        <f t="shared" si="162"/>
        <v>Food: Groceries</v>
      </c>
      <c r="S716" t="s">
        <v>30</v>
      </c>
      <c r="T716" t="s">
        <v>26</v>
      </c>
      <c r="U716" s="1">
        <v>398</v>
      </c>
      <c r="V716" s="1" t="str">
        <f t="shared" si="163"/>
        <v>Food: $398.00</v>
      </c>
      <c r="W716" s="1">
        <f>IF(U716="","",ROUND(U716*'Lookup Values'!$A$2,2))</f>
        <v>35.32</v>
      </c>
      <c r="X716" s="9" t="str">
        <f t="shared" si="164"/>
        <v>Expense</v>
      </c>
      <c r="Y716" s="2" t="s">
        <v>674</v>
      </c>
      <c r="Z716" s="3">
        <f t="shared" si="165"/>
        <v>40011</v>
      </c>
      <c r="AA716" s="67" t="str">
        <f t="shared" si="166"/>
        <v>NO</v>
      </c>
      <c r="AB716" s="2" t="str">
        <f t="shared" si="167"/>
        <v>NO</v>
      </c>
      <c r="AC716" t="str">
        <f>IF(AND(AND(G716&gt;=2007,G716&lt;=2009),OR(S716&lt;&gt;"MTA",S716&lt;&gt;"Fandango"),OR(P716="Food",P716="Shopping",P716="Entertainment")),"Awesome Transaction",IF(AND(G716&lt;=2010,Q716&lt;&gt;"Alcohol"),"Late Transaction",IF(G716=2006,"Early Transaction","CRAP Transaction")))</f>
        <v>Awesome Transaction</v>
      </c>
    </row>
    <row r="717" spans="1:29" x14ac:dyDescent="0.25">
      <c r="A717" s="2">
        <v>716</v>
      </c>
      <c r="B717" s="3" t="str">
        <f>TEXT(C717,"yymmdd") &amp; "-" &amp; UPPER(LEFT(P717,2)) &amp; "-" &amp; UPPER(LEFT(S717,3))</f>
        <v>070606-SH-EXP</v>
      </c>
      <c r="C717" s="3">
        <v>39239</v>
      </c>
      <c r="D717" s="3">
        <f t="shared" si="155"/>
        <v>39253</v>
      </c>
      <c r="E717" s="3">
        <f t="shared" si="156"/>
        <v>39300</v>
      </c>
      <c r="F717" s="3">
        <f t="shared" si="157"/>
        <v>39263</v>
      </c>
      <c r="G717" s="61">
        <f t="shared" si="158"/>
        <v>2007</v>
      </c>
      <c r="H717" s="61">
        <f t="shared" si="159"/>
        <v>6</v>
      </c>
      <c r="I717" s="61" t="str">
        <f>VLOOKUP(H717,'Lookup Values'!$C$2:$D$13,2,FALSE)</f>
        <v>JUN</v>
      </c>
      <c r="J717" s="61">
        <f t="shared" si="160"/>
        <v>6</v>
      </c>
      <c r="K717" s="61">
        <f t="shared" si="161"/>
        <v>4</v>
      </c>
      <c r="L717" s="61" t="str">
        <f>VLOOKUP(K717,'Lookup Values'!$F$2:$G$8,2,FALSE)</f>
        <v>Wednesday</v>
      </c>
      <c r="M717" s="3">
        <v>39246</v>
      </c>
      <c r="N717" s="63">
        <f t="shared" si="154"/>
        <v>7</v>
      </c>
      <c r="O717" s="8">
        <v>0.27443926878556868</v>
      </c>
      <c r="P717" t="s">
        <v>21</v>
      </c>
      <c r="Q717" t="s">
        <v>41</v>
      </c>
      <c r="R717" t="str">
        <f t="shared" si="162"/>
        <v>Shopping: Clothing</v>
      </c>
      <c r="S717" t="s">
        <v>40</v>
      </c>
      <c r="T717" t="s">
        <v>26</v>
      </c>
      <c r="U717" s="1">
        <v>285</v>
      </c>
      <c r="V717" s="1" t="str">
        <f t="shared" si="163"/>
        <v>Shopping: $285.00</v>
      </c>
      <c r="W717" s="1">
        <f>IF(U717="","",ROUND(U717*'Lookup Values'!$A$2,2))</f>
        <v>25.29</v>
      </c>
      <c r="X717" s="9" t="str">
        <f t="shared" si="164"/>
        <v>Expense</v>
      </c>
      <c r="Y717" s="2" t="s">
        <v>675</v>
      </c>
      <c r="Z717" s="3">
        <f t="shared" si="165"/>
        <v>39239</v>
      </c>
      <c r="AA717" s="67" t="str">
        <f t="shared" si="166"/>
        <v>NO</v>
      </c>
      <c r="AB717" s="2" t="str">
        <f t="shared" si="167"/>
        <v>NO</v>
      </c>
      <c r="AC717" t="str">
        <f>IF(AND(AND(G717&gt;=2007,G717&lt;=2009),OR(S717&lt;&gt;"MTA",S717&lt;&gt;"Fandango"),OR(P717="Food",P717="Shopping",P717="Entertainment")),"Awesome Transaction",IF(AND(G717&lt;=2010,Q717&lt;&gt;"Alcohol"),"Late Transaction",IF(G717=2006,"Early Transaction","CRAP Transaction")))</f>
        <v>Awesome Transaction</v>
      </c>
    </row>
    <row r="718" spans="1:29" x14ac:dyDescent="0.25">
      <c r="A718" s="2">
        <v>717</v>
      </c>
      <c r="B718" s="3" t="str">
        <f>TEXT(C718,"yymmdd") &amp; "-" &amp; UPPER(LEFT(P718,2)) &amp; "-" &amp; UPPER(LEFT(S718,3))</f>
        <v>070930-SH-EXP</v>
      </c>
      <c r="C718" s="3">
        <v>39355</v>
      </c>
      <c r="D718" s="3">
        <f t="shared" si="155"/>
        <v>39367</v>
      </c>
      <c r="E718" s="3">
        <f t="shared" si="156"/>
        <v>39416</v>
      </c>
      <c r="F718" s="3">
        <f t="shared" si="157"/>
        <v>39355</v>
      </c>
      <c r="G718" s="61">
        <f t="shared" si="158"/>
        <v>2007</v>
      </c>
      <c r="H718" s="61">
        <f t="shared" si="159"/>
        <v>9</v>
      </c>
      <c r="I718" s="61" t="str">
        <f>VLOOKUP(H718,'Lookup Values'!$C$2:$D$13,2,FALSE)</f>
        <v>SEP</v>
      </c>
      <c r="J718" s="61">
        <f t="shared" si="160"/>
        <v>30</v>
      </c>
      <c r="K718" s="61">
        <f t="shared" si="161"/>
        <v>1</v>
      </c>
      <c r="L718" s="61" t="str">
        <f>VLOOKUP(K718,'Lookup Values'!$F$2:$G$8,2,FALSE)</f>
        <v>Sunday</v>
      </c>
      <c r="M718" s="3">
        <v>39358</v>
      </c>
      <c r="N718" s="63">
        <f t="shared" si="154"/>
        <v>3</v>
      </c>
      <c r="O718" s="8">
        <v>0.25007366783292562</v>
      </c>
      <c r="P718" t="s">
        <v>21</v>
      </c>
      <c r="Q718" t="s">
        <v>41</v>
      </c>
      <c r="R718" t="str">
        <f t="shared" si="162"/>
        <v>Shopping: Clothing</v>
      </c>
      <c r="S718" t="s">
        <v>40</v>
      </c>
      <c r="T718" t="s">
        <v>29</v>
      </c>
      <c r="U718" s="1">
        <v>250</v>
      </c>
      <c r="V718" s="1" t="str">
        <f t="shared" si="163"/>
        <v>Shopping: $250.00</v>
      </c>
      <c r="W718" s="1">
        <f>IF(U718="","",ROUND(U718*'Lookup Values'!$A$2,2))</f>
        <v>22.19</v>
      </c>
      <c r="X718" s="9" t="str">
        <f t="shared" si="164"/>
        <v>Expense</v>
      </c>
      <c r="Y718" s="2" t="s">
        <v>676</v>
      </c>
      <c r="Z718" s="3">
        <f t="shared" si="165"/>
        <v>39355</v>
      </c>
      <c r="AA718" s="67" t="str">
        <f t="shared" si="166"/>
        <v>NO</v>
      </c>
      <c r="AB718" s="2" t="str">
        <f t="shared" si="167"/>
        <v>NO</v>
      </c>
      <c r="AC718" t="str">
        <f>IF(AND(AND(G718&gt;=2007,G718&lt;=2009),OR(S718&lt;&gt;"MTA",S718&lt;&gt;"Fandango"),OR(P718="Food",P718="Shopping",P718="Entertainment")),"Awesome Transaction",IF(AND(G718&lt;=2010,Q718&lt;&gt;"Alcohol"),"Late Transaction",IF(G718=2006,"Early Transaction","CRAP Transaction")))</f>
        <v>Awesome Transaction</v>
      </c>
    </row>
    <row r="719" spans="1:29" x14ac:dyDescent="0.25">
      <c r="A719" s="2">
        <v>718</v>
      </c>
      <c r="B719" s="3" t="str">
        <f>TEXT(C719,"yymmdd") &amp; "-" &amp; UPPER(LEFT(P719,2)) &amp; "-" &amp; UPPER(LEFT(S719,3))</f>
        <v>080307-IN-EZE</v>
      </c>
      <c r="C719" s="3">
        <v>39514</v>
      </c>
      <c r="D719" s="3">
        <f t="shared" si="155"/>
        <v>39528</v>
      </c>
      <c r="E719" s="3">
        <f t="shared" si="156"/>
        <v>39575</v>
      </c>
      <c r="F719" s="3">
        <f t="shared" si="157"/>
        <v>39538</v>
      </c>
      <c r="G719" s="61">
        <f t="shared" si="158"/>
        <v>2008</v>
      </c>
      <c r="H719" s="61">
        <f t="shared" si="159"/>
        <v>3</v>
      </c>
      <c r="I719" s="61" t="str">
        <f>VLOOKUP(H719,'Lookup Values'!$C$2:$D$13,2,FALSE)</f>
        <v>MAR</v>
      </c>
      <c r="J719" s="61">
        <f t="shared" si="160"/>
        <v>7</v>
      </c>
      <c r="K719" s="61">
        <f t="shared" si="161"/>
        <v>6</v>
      </c>
      <c r="L719" s="61" t="str">
        <f>VLOOKUP(K719,'Lookup Values'!$F$2:$G$8,2,FALSE)</f>
        <v>Friday</v>
      </c>
      <c r="M719" s="3">
        <v>39522</v>
      </c>
      <c r="N719" s="63">
        <f t="shared" si="154"/>
        <v>8</v>
      </c>
      <c r="O719" s="8">
        <v>0.58163095855212321</v>
      </c>
      <c r="P719" t="s">
        <v>61</v>
      </c>
      <c r="Q719" t="s">
        <v>62</v>
      </c>
      <c r="R719" t="str">
        <f t="shared" si="162"/>
        <v>Income: Salary</v>
      </c>
      <c r="S719" t="s">
        <v>65</v>
      </c>
      <c r="T719" t="s">
        <v>16</v>
      </c>
      <c r="U719" s="1">
        <v>309</v>
      </c>
      <c r="V719" s="1" t="str">
        <f t="shared" si="163"/>
        <v>Income: $309.00</v>
      </c>
      <c r="W719" s="1">
        <f>IF(U719="","",ROUND(U719*'Lookup Values'!$A$2,2))</f>
        <v>27.42</v>
      </c>
      <c r="X719" s="9" t="str">
        <f t="shared" si="164"/>
        <v>Income</v>
      </c>
      <c r="Y719" s="2" t="s">
        <v>677</v>
      </c>
      <c r="Z719" s="3">
        <f t="shared" si="165"/>
        <v>39514</v>
      </c>
      <c r="AA719" s="67" t="str">
        <f t="shared" si="166"/>
        <v>NO</v>
      </c>
      <c r="AB719" s="2" t="str">
        <f t="shared" si="167"/>
        <v>NO</v>
      </c>
      <c r="AC719" t="str">
        <f>IF(AND(AND(G719&gt;=2007,G719&lt;=2009),OR(S719&lt;&gt;"MTA",S719&lt;&gt;"Fandango"),OR(P719="Food",P719="Shopping",P719="Entertainment")),"Awesome Transaction",IF(AND(G719&lt;=2010,Q719&lt;&gt;"Alcohol"),"Late Transaction",IF(G719=2006,"Early Transaction","CRAP Transaction")))</f>
        <v>Late Transaction</v>
      </c>
    </row>
    <row r="720" spans="1:29" x14ac:dyDescent="0.25">
      <c r="A720" s="2">
        <v>719</v>
      </c>
      <c r="B720" s="3" t="str">
        <f>TEXT(C720,"yymmdd") &amp; "-" &amp; UPPER(LEFT(P720,2)) &amp; "-" &amp; UPPER(LEFT(S720,3))</f>
        <v>070227-TR-MTA</v>
      </c>
      <c r="C720" s="3">
        <v>39140</v>
      </c>
      <c r="D720" s="3">
        <f t="shared" si="155"/>
        <v>39154</v>
      </c>
      <c r="E720" s="3">
        <f t="shared" si="156"/>
        <v>39199</v>
      </c>
      <c r="F720" s="3">
        <f t="shared" si="157"/>
        <v>39141</v>
      </c>
      <c r="G720" s="61">
        <f t="shared" si="158"/>
        <v>2007</v>
      </c>
      <c r="H720" s="61">
        <f t="shared" si="159"/>
        <v>2</v>
      </c>
      <c r="I720" s="61" t="str">
        <f>VLOOKUP(H720,'Lookup Values'!$C$2:$D$13,2,FALSE)</f>
        <v>FEB</v>
      </c>
      <c r="J720" s="61">
        <f t="shared" si="160"/>
        <v>27</v>
      </c>
      <c r="K720" s="61">
        <f t="shared" si="161"/>
        <v>3</v>
      </c>
      <c r="L720" s="61" t="str">
        <f>VLOOKUP(K720,'Lookup Values'!$F$2:$G$8,2,FALSE)</f>
        <v>Tuesday</v>
      </c>
      <c r="M720" s="3">
        <v>39148</v>
      </c>
      <c r="N720" s="63">
        <f t="shared" si="154"/>
        <v>8</v>
      </c>
      <c r="O720" s="8">
        <v>0.31889274471672091</v>
      </c>
      <c r="P720" t="s">
        <v>33</v>
      </c>
      <c r="Q720" t="s">
        <v>34</v>
      </c>
      <c r="R720" t="str">
        <f t="shared" si="162"/>
        <v>Transportation: Subway</v>
      </c>
      <c r="S720" t="s">
        <v>32</v>
      </c>
      <c r="T720" t="s">
        <v>16</v>
      </c>
      <c r="U720" s="1">
        <v>475</v>
      </c>
      <c r="V720" s="1" t="str">
        <f t="shared" si="163"/>
        <v>Transportation: $475.00</v>
      </c>
      <c r="W720" s="1">
        <f>IF(U720="","",ROUND(U720*'Lookup Values'!$A$2,2))</f>
        <v>42.16</v>
      </c>
      <c r="X720" s="9" t="str">
        <f t="shared" si="164"/>
        <v>Expense</v>
      </c>
      <c r="Y720" s="2" t="s">
        <v>250</v>
      </c>
      <c r="Z720" s="3">
        <f t="shared" si="165"/>
        <v>39140</v>
      </c>
      <c r="AA720" s="67" t="str">
        <f t="shared" si="166"/>
        <v>YES</v>
      </c>
      <c r="AB720" s="2" t="str">
        <f t="shared" si="167"/>
        <v>YES</v>
      </c>
      <c r="AC720" t="str">
        <f>IF(AND(AND(G720&gt;=2007,G720&lt;=2009),OR(S720&lt;&gt;"MTA",S720&lt;&gt;"Fandango"),OR(P720="Food",P720="Shopping",P720="Entertainment")),"Awesome Transaction",IF(AND(G720&lt;=2010,Q720&lt;&gt;"Alcohol"),"Late Transaction",IF(G720=2006,"Early Transaction","CRAP Transaction")))</f>
        <v>Late Transaction</v>
      </c>
    </row>
    <row r="721" spans="1:29" x14ac:dyDescent="0.25">
      <c r="A721" s="2">
        <v>720</v>
      </c>
      <c r="B721" s="3" t="str">
        <f>TEXT(C721,"yymmdd") &amp; "-" &amp; UPPER(LEFT(P721,2)) &amp; "-" &amp; UPPER(LEFT(S721,3))</f>
        <v>120610-ED-SKI</v>
      </c>
      <c r="C721" s="3">
        <v>41070</v>
      </c>
      <c r="D721" s="3">
        <f t="shared" si="155"/>
        <v>41082</v>
      </c>
      <c r="E721" s="3">
        <f t="shared" si="156"/>
        <v>41131</v>
      </c>
      <c r="F721" s="3">
        <f t="shared" si="157"/>
        <v>41090</v>
      </c>
      <c r="G721" s="61">
        <f t="shared" si="158"/>
        <v>2012</v>
      </c>
      <c r="H721" s="61">
        <f t="shared" si="159"/>
        <v>6</v>
      </c>
      <c r="I721" s="61" t="str">
        <f>VLOOKUP(H721,'Lookup Values'!$C$2:$D$13,2,FALSE)</f>
        <v>JUN</v>
      </c>
      <c r="J721" s="61">
        <f t="shared" si="160"/>
        <v>10</v>
      </c>
      <c r="K721" s="61">
        <f t="shared" si="161"/>
        <v>1</v>
      </c>
      <c r="L721" s="61" t="str">
        <f>VLOOKUP(K721,'Lookup Values'!$F$2:$G$8,2,FALSE)</f>
        <v>Sunday</v>
      </c>
      <c r="M721" s="3">
        <v>41076</v>
      </c>
      <c r="N721" s="63">
        <f t="shared" si="154"/>
        <v>6</v>
      </c>
      <c r="O721" s="8">
        <v>0.45619283991765203</v>
      </c>
      <c r="P721" t="s">
        <v>24</v>
      </c>
      <c r="Q721" t="s">
        <v>36</v>
      </c>
      <c r="R721" t="str">
        <f t="shared" si="162"/>
        <v>Education: Professional Development</v>
      </c>
      <c r="S721" t="s">
        <v>35</v>
      </c>
      <c r="T721" t="s">
        <v>26</v>
      </c>
      <c r="U721" s="1">
        <v>169</v>
      </c>
      <c r="V721" s="1" t="str">
        <f t="shared" si="163"/>
        <v>Education: $169.00</v>
      </c>
      <c r="W721" s="1">
        <f>IF(U721="","",ROUND(U721*'Lookup Values'!$A$2,2))</f>
        <v>15</v>
      </c>
      <c r="X721" s="9" t="str">
        <f t="shared" si="164"/>
        <v>Expense</v>
      </c>
      <c r="Y721" s="2" t="s">
        <v>678</v>
      </c>
      <c r="Z721" s="3">
        <f t="shared" si="165"/>
        <v>41070</v>
      </c>
      <c r="AA721" s="67" t="str">
        <f t="shared" si="166"/>
        <v>YES</v>
      </c>
      <c r="AB721" s="2" t="str">
        <f t="shared" si="167"/>
        <v>NO</v>
      </c>
      <c r="AC721" t="str">
        <f>IF(AND(AND(G721&gt;=2007,G721&lt;=2009),OR(S721&lt;&gt;"MTA",S721&lt;&gt;"Fandango"),OR(P721="Food",P721="Shopping",P721="Entertainment")),"Awesome Transaction",IF(AND(G721&lt;=2010,Q721&lt;&gt;"Alcohol"),"Late Transaction",IF(G721=2006,"Early Transaction","CRAP Transaction")))</f>
        <v>CRAP Transaction</v>
      </c>
    </row>
    <row r="722" spans="1:29" x14ac:dyDescent="0.25">
      <c r="A722" s="2">
        <v>721</v>
      </c>
      <c r="B722" s="3" t="str">
        <f>TEXT(C722,"yymmdd") &amp; "-" &amp; UPPER(LEFT(P722,2)) &amp; "-" &amp; UPPER(LEFT(S722,3))</f>
        <v>080819-EN-FAN</v>
      </c>
      <c r="C722" s="3">
        <v>39679</v>
      </c>
      <c r="D722" s="3">
        <f t="shared" si="155"/>
        <v>39693</v>
      </c>
      <c r="E722" s="3">
        <f t="shared" si="156"/>
        <v>39740</v>
      </c>
      <c r="F722" s="3">
        <f t="shared" si="157"/>
        <v>39691</v>
      </c>
      <c r="G722" s="61">
        <f t="shared" si="158"/>
        <v>2008</v>
      </c>
      <c r="H722" s="61">
        <f t="shared" si="159"/>
        <v>8</v>
      </c>
      <c r="I722" s="61" t="str">
        <f>VLOOKUP(H722,'Lookup Values'!$C$2:$D$13,2,FALSE)</f>
        <v>AUG</v>
      </c>
      <c r="J722" s="61">
        <f t="shared" si="160"/>
        <v>19</v>
      </c>
      <c r="K722" s="61">
        <f t="shared" si="161"/>
        <v>3</v>
      </c>
      <c r="L722" s="61" t="str">
        <f>VLOOKUP(K722,'Lookup Values'!$F$2:$G$8,2,FALSE)</f>
        <v>Tuesday</v>
      </c>
      <c r="M722" s="3">
        <v>39685</v>
      </c>
      <c r="N722" s="63">
        <f t="shared" si="154"/>
        <v>6</v>
      </c>
      <c r="O722" s="8">
        <v>0.52579250259819987</v>
      </c>
      <c r="P722" t="s">
        <v>14</v>
      </c>
      <c r="Q722" t="s">
        <v>28</v>
      </c>
      <c r="R722" t="str">
        <f t="shared" si="162"/>
        <v>Entertainment: Movies</v>
      </c>
      <c r="S722" t="s">
        <v>27</v>
      </c>
      <c r="T722" t="s">
        <v>16</v>
      </c>
      <c r="U722" s="1">
        <v>245</v>
      </c>
      <c r="V722" s="1" t="str">
        <f t="shared" si="163"/>
        <v>Entertainment: $245.00</v>
      </c>
      <c r="W722" s="1">
        <f>IF(U722="","",ROUND(U722*'Lookup Values'!$A$2,2))</f>
        <v>21.74</v>
      </c>
      <c r="X722" s="9" t="str">
        <f t="shared" si="164"/>
        <v>Expense</v>
      </c>
      <c r="Y722" s="2" t="s">
        <v>679</v>
      </c>
      <c r="Z722" s="3">
        <f t="shared" si="165"/>
        <v>39679</v>
      </c>
      <c r="AA722" s="67" t="str">
        <f t="shared" si="166"/>
        <v>NO</v>
      </c>
      <c r="AB722" s="2" t="str">
        <f t="shared" si="167"/>
        <v>NO</v>
      </c>
      <c r="AC722" t="str">
        <f>IF(AND(AND(G722&gt;=2007,G722&lt;=2009),OR(S722&lt;&gt;"MTA",S722&lt;&gt;"Fandango"),OR(P722="Food",P722="Shopping",P722="Entertainment")),"Awesome Transaction",IF(AND(G722&lt;=2010,Q722&lt;&gt;"Alcohol"),"Late Transaction",IF(G722=2006,"Early Transaction","CRAP Transaction")))</f>
        <v>Awesome Transaction</v>
      </c>
    </row>
    <row r="723" spans="1:29" x14ac:dyDescent="0.25">
      <c r="A723" s="2">
        <v>722</v>
      </c>
      <c r="B723" s="3" t="str">
        <f>TEXT(C723,"yymmdd") &amp; "-" &amp; UPPER(LEFT(P723,2)) &amp; "-" &amp; UPPER(LEFT(S723,3))</f>
        <v>090813-HO-BED</v>
      </c>
      <c r="C723" s="3">
        <v>40038</v>
      </c>
      <c r="D723" s="3">
        <f t="shared" si="155"/>
        <v>40052</v>
      </c>
      <c r="E723" s="3">
        <f t="shared" si="156"/>
        <v>40099</v>
      </c>
      <c r="F723" s="3">
        <f t="shared" si="157"/>
        <v>40056</v>
      </c>
      <c r="G723" s="61">
        <f t="shared" si="158"/>
        <v>2009</v>
      </c>
      <c r="H723" s="61">
        <f t="shared" si="159"/>
        <v>8</v>
      </c>
      <c r="I723" s="61" t="str">
        <f>VLOOKUP(H723,'Lookup Values'!$C$2:$D$13,2,FALSE)</f>
        <v>AUG</v>
      </c>
      <c r="J723" s="61">
        <f t="shared" si="160"/>
        <v>13</v>
      </c>
      <c r="K723" s="61">
        <f t="shared" si="161"/>
        <v>5</v>
      </c>
      <c r="L723" s="61" t="str">
        <f>VLOOKUP(K723,'Lookup Values'!$F$2:$G$8,2,FALSE)</f>
        <v>Thursday</v>
      </c>
      <c r="M723" s="3">
        <v>40048</v>
      </c>
      <c r="N723" s="63">
        <f t="shared" si="154"/>
        <v>10</v>
      </c>
      <c r="O723" s="8">
        <v>0.6780203165832509</v>
      </c>
      <c r="P723" t="s">
        <v>38</v>
      </c>
      <c r="Q723" t="s">
        <v>39</v>
      </c>
      <c r="R723" t="str">
        <f t="shared" si="162"/>
        <v>Home: Cleaning Supplies</v>
      </c>
      <c r="S723" t="s">
        <v>37</v>
      </c>
      <c r="T723" t="s">
        <v>29</v>
      </c>
      <c r="U723" s="1">
        <v>141</v>
      </c>
      <c r="V723" s="1" t="str">
        <f t="shared" si="163"/>
        <v>Home: $141.00</v>
      </c>
      <c r="W723" s="1">
        <f>IF(U723="","",ROUND(U723*'Lookup Values'!$A$2,2))</f>
        <v>12.51</v>
      </c>
      <c r="X723" s="9" t="str">
        <f t="shared" si="164"/>
        <v>Expense</v>
      </c>
      <c r="Y723" s="2" t="s">
        <v>680</v>
      </c>
      <c r="Z723" s="3">
        <f t="shared" si="165"/>
        <v>40038</v>
      </c>
      <c r="AA723" s="67" t="str">
        <f t="shared" si="166"/>
        <v>NO</v>
      </c>
      <c r="AB723" s="2" t="str">
        <f t="shared" si="167"/>
        <v>NO</v>
      </c>
      <c r="AC723" t="str">
        <f>IF(AND(AND(G723&gt;=2007,G723&lt;=2009),OR(S723&lt;&gt;"MTA",S723&lt;&gt;"Fandango"),OR(P723="Food",P723="Shopping",P723="Entertainment")),"Awesome Transaction",IF(AND(G723&lt;=2010,Q723&lt;&gt;"Alcohol"),"Late Transaction",IF(G723=2006,"Early Transaction","CRAP Transaction")))</f>
        <v>Late Transaction</v>
      </c>
    </row>
    <row r="724" spans="1:29" x14ac:dyDescent="0.25">
      <c r="A724" s="2">
        <v>723</v>
      </c>
      <c r="B724" s="3" t="str">
        <f>TEXT(C724,"yymmdd") &amp; "-" &amp; UPPER(LEFT(P724,2)) &amp; "-" &amp; UPPER(LEFT(S724,3))</f>
        <v>090523-IN-EZE</v>
      </c>
      <c r="C724" s="3">
        <v>39956</v>
      </c>
      <c r="D724" s="3">
        <f t="shared" si="155"/>
        <v>39969</v>
      </c>
      <c r="E724" s="3">
        <f t="shared" si="156"/>
        <v>40017</v>
      </c>
      <c r="F724" s="3">
        <f t="shared" si="157"/>
        <v>39964</v>
      </c>
      <c r="G724" s="61">
        <f t="shared" si="158"/>
        <v>2009</v>
      </c>
      <c r="H724" s="61">
        <f t="shared" si="159"/>
        <v>5</v>
      </c>
      <c r="I724" s="61" t="str">
        <f>VLOOKUP(H724,'Lookup Values'!$C$2:$D$13,2,FALSE)</f>
        <v>MAY</v>
      </c>
      <c r="J724" s="61">
        <f t="shared" si="160"/>
        <v>23</v>
      </c>
      <c r="K724" s="61">
        <f t="shared" si="161"/>
        <v>7</v>
      </c>
      <c r="L724" s="61" t="str">
        <f>VLOOKUP(K724,'Lookup Values'!$F$2:$G$8,2,FALSE)</f>
        <v>Saturday</v>
      </c>
      <c r="M724" s="3">
        <v>39959</v>
      </c>
      <c r="N724" s="63">
        <f t="shared" si="154"/>
        <v>3</v>
      </c>
      <c r="O724" s="8">
        <v>0.86063654039902504</v>
      </c>
      <c r="P724" t="s">
        <v>61</v>
      </c>
      <c r="Q724" t="s">
        <v>62</v>
      </c>
      <c r="R724" t="str">
        <f t="shared" si="162"/>
        <v>Income: Salary</v>
      </c>
      <c r="S724" t="s">
        <v>65</v>
      </c>
      <c r="T724" t="s">
        <v>26</v>
      </c>
      <c r="U724" s="1">
        <v>132</v>
      </c>
      <c r="V724" s="1" t="str">
        <f t="shared" si="163"/>
        <v>Income: $132.00</v>
      </c>
      <c r="W724" s="1">
        <f>IF(U724="","",ROUND(U724*'Lookup Values'!$A$2,2))</f>
        <v>11.72</v>
      </c>
      <c r="X724" s="9" t="str">
        <f t="shared" si="164"/>
        <v>Income</v>
      </c>
      <c r="Y724" s="2" t="s">
        <v>681</v>
      </c>
      <c r="Z724" s="3">
        <f t="shared" si="165"/>
        <v>39956</v>
      </c>
      <c r="AA724" s="67" t="str">
        <f t="shared" si="166"/>
        <v>NO</v>
      </c>
      <c r="AB724" s="2" t="str">
        <f t="shared" si="167"/>
        <v>NO</v>
      </c>
      <c r="AC724" t="str">
        <f>IF(AND(AND(G724&gt;=2007,G724&lt;=2009),OR(S724&lt;&gt;"MTA",S724&lt;&gt;"Fandango"),OR(P724="Food",P724="Shopping",P724="Entertainment")),"Awesome Transaction",IF(AND(G724&lt;=2010,Q724&lt;&gt;"Alcohol"),"Late Transaction",IF(G724=2006,"Early Transaction","CRAP Transaction")))</f>
        <v>Late Transaction</v>
      </c>
    </row>
    <row r="725" spans="1:29" x14ac:dyDescent="0.25">
      <c r="A725" s="2">
        <v>724</v>
      </c>
      <c r="B725" s="3" t="str">
        <f>TEXT(C725,"yymmdd") &amp; "-" &amp; UPPER(LEFT(P725,2)) &amp; "-" &amp; UPPER(LEFT(S725,3))</f>
        <v>080317-FO-CIT</v>
      </c>
      <c r="C725" s="3">
        <v>39524</v>
      </c>
      <c r="D725" s="3">
        <f t="shared" si="155"/>
        <v>39538</v>
      </c>
      <c r="E725" s="3">
        <f t="shared" si="156"/>
        <v>39585</v>
      </c>
      <c r="F725" s="3">
        <f t="shared" si="157"/>
        <v>39538</v>
      </c>
      <c r="G725" s="61">
        <f t="shared" si="158"/>
        <v>2008</v>
      </c>
      <c r="H725" s="61">
        <f t="shared" si="159"/>
        <v>3</v>
      </c>
      <c r="I725" s="61" t="str">
        <f>VLOOKUP(H725,'Lookup Values'!$C$2:$D$13,2,FALSE)</f>
        <v>MAR</v>
      </c>
      <c r="J725" s="61">
        <f t="shared" si="160"/>
        <v>17</v>
      </c>
      <c r="K725" s="61">
        <f t="shared" si="161"/>
        <v>2</v>
      </c>
      <c r="L725" s="61" t="str">
        <f>VLOOKUP(K725,'Lookup Values'!$F$2:$G$8,2,FALSE)</f>
        <v>Monday</v>
      </c>
      <c r="M725" s="3">
        <v>39525</v>
      </c>
      <c r="N725" s="63">
        <f t="shared" si="154"/>
        <v>1</v>
      </c>
      <c r="O725" s="8">
        <v>0.20171192569235208</v>
      </c>
      <c r="P725" t="s">
        <v>18</v>
      </c>
      <c r="Q725" t="s">
        <v>43</v>
      </c>
      <c r="R725" t="str">
        <f t="shared" si="162"/>
        <v>Food: Coffee</v>
      </c>
      <c r="S725" t="s">
        <v>42</v>
      </c>
      <c r="T725" t="s">
        <v>26</v>
      </c>
      <c r="U725" s="1">
        <v>207</v>
      </c>
      <c r="V725" s="1" t="str">
        <f t="shared" si="163"/>
        <v>Food: $207.00</v>
      </c>
      <c r="W725" s="1">
        <f>IF(U725="","",ROUND(U725*'Lookup Values'!$A$2,2))</f>
        <v>18.37</v>
      </c>
      <c r="X725" s="9" t="str">
        <f t="shared" si="164"/>
        <v>Expense</v>
      </c>
      <c r="Y725" s="2" t="s">
        <v>379</v>
      </c>
      <c r="Z725" s="3">
        <f t="shared" si="165"/>
        <v>39524</v>
      </c>
      <c r="AA725" s="67" t="str">
        <f t="shared" si="166"/>
        <v>NO</v>
      </c>
      <c r="AB725" s="2" t="str">
        <f t="shared" si="167"/>
        <v>NO</v>
      </c>
      <c r="AC725" t="str">
        <f>IF(AND(AND(G725&gt;=2007,G725&lt;=2009),OR(S725&lt;&gt;"MTA",S725&lt;&gt;"Fandango"),OR(P725="Food",P725="Shopping",P725="Entertainment")),"Awesome Transaction",IF(AND(G725&lt;=2010,Q725&lt;&gt;"Alcohol"),"Late Transaction",IF(G725=2006,"Early Transaction","CRAP Transaction")))</f>
        <v>Awesome Transaction</v>
      </c>
    </row>
    <row r="726" spans="1:29" x14ac:dyDescent="0.25">
      <c r="A726" s="2">
        <v>725</v>
      </c>
      <c r="B726" s="3" t="str">
        <f>TEXT(C726,"yymmdd") &amp; "-" &amp; UPPER(LEFT(P726,2)) &amp; "-" &amp; UPPER(LEFT(S726,3))</f>
        <v>070407-IN-AUN</v>
      </c>
      <c r="C726" s="3">
        <v>39179</v>
      </c>
      <c r="D726" s="3">
        <f t="shared" si="155"/>
        <v>39192</v>
      </c>
      <c r="E726" s="3">
        <f t="shared" si="156"/>
        <v>39240</v>
      </c>
      <c r="F726" s="3">
        <f t="shared" si="157"/>
        <v>39202</v>
      </c>
      <c r="G726" s="61">
        <f t="shared" si="158"/>
        <v>2007</v>
      </c>
      <c r="H726" s="61">
        <f t="shared" si="159"/>
        <v>4</v>
      </c>
      <c r="I726" s="61" t="str">
        <f>VLOOKUP(H726,'Lookup Values'!$C$2:$D$13,2,FALSE)</f>
        <v>APR</v>
      </c>
      <c r="J726" s="61">
        <f t="shared" si="160"/>
        <v>7</v>
      </c>
      <c r="K726" s="61">
        <f t="shared" si="161"/>
        <v>7</v>
      </c>
      <c r="L726" s="61" t="str">
        <f>VLOOKUP(K726,'Lookup Values'!$F$2:$G$8,2,FALSE)</f>
        <v>Saturday</v>
      </c>
      <c r="M726" s="3">
        <v>39180</v>
      </c>
      <c r="N726" s="63">
        <f t="shared" si="154"/>
        <v>1</v>
      </c>
      <c r="O726" s="8">
        <v>0.47712937665106869</v>
      </c>
      <c r="P726" t="s">
        <v>61</v>
      </c>
      <c r="Q726" t="s">
        <v>64</v>
      </c>
      <c r="R726" t="str">
        <f t="shared" si="162"/>
        <v>Income: Gift Received</v>
      </c>
      <c r="S726" t="s">
        <v>67</v>
      </c>
      <c r="T726" t="s">
        <v>29</v>
      </c>
      <c r="U726" s="1">
        <v>218</v>
      </c>
      <c r="V726" s="1" t="str">
        <f t="shared" si="163"/>
        <v>Income: $218.00</v>
      </c>
      <c r="W726" s="1">
        <f>IF(U726="","",ROUND(U726*'Lookup Values'!$A$2,2))</f>
        <v>19.350000000000001</v>
      </c>
      <c r="X726" s="9" t="str">
        <f t="shared" si="164"/>
        <v>Income</v>
      </c>
      <c r="Y726" s="2" t="s">
        <v>682</v>
      </c>
      <c r="Z726" s="3">
        <f t="shared" si="165"/>
        <v>39179</v>
      </c>
      <c r="AA726" s="67" t="str">
        <f t="shared" si="166"/>
        <v>NO</v>
      </c>
      <c r="AB726" s="2" t="str">
        <f t="shared" si="167"/>
        <v>NO</v>
      </c>
      <c r="AC726" t="str">
        <f>IF(AND(AND(G726&gt;=2007,G726&lt;=2009),OR(S726&lt;&gt;"MTA",S726&lt;&gt;"Fandango"),OR(P726="Food",P726="Shopping",P726="Entertainment")),"Awesome Transaction",IF(AND(G726&lt;=2010,Q726&lt;&gt;"Alcohol"),"Late Transaction",IF(G726=2006,"Early Transaction","CRAP Transaction")))</f>
        <v>Late Transaction</v>
      </c>
    </row>
    <row r="727" spans="1:29" x14ac:dyDescent="0.25">
      <c r="A727" s="2">
        <v>726</v>
      </c>
      <c r="B727" s="3" t="str">
        <f>TEXT(C727,"yymmdd") &amp; "-" &amp; UPPER(LEFT(P727,2)) &amp; "-" &amp; UPPER(LEFT(S727,3))</f>
        <v>090619-IN-AUN</v>
      </c>
      <c r="C727" s="3">
        <v>39983</v>
      </c>
      <c r="D727" s="3">
        <f t="shared" si="155"/>
        <v>39997</v>
      </c>
      <c r="E727" s="3">
        <f t="shared" si="156"/>
        <v>40044</v>
      </c>
      <c r="F727" s="3">
        <f t="shared" si="157"/>
        <v>39994</v>
      </c>
      <c r="G727" s="61">
        <f t="shared" si="158"/>
        <v>2009</v>
      </c>
      <c r="H727" s="61">
        <f t="shared" si="159"/>
        <v>6</v>
      </c>
      <c r="I727" s="61" t="str">
        <f>VLOOKUP(H727,'Lookup Values'!$C$2:$D$13,2,FALSE)</f>
        <v>JUN</v>
      </c>
      <c r="J727" s="61">
        <f t="shared" si="160"/>
        <v>19</v>
      </c>
      <c r="K727" s="61">
        <f t="shared" si="161"/>
        <v>6</v>
      </c>
      <c r="L727" s="61" t="str">
        <f>VLOOKUP(K727,'Lookup Values'!$F$2:$G$8,2,FALSE)</f>
        <v>Friday</v>
      </c>
      <c r="M727" s="3">
        <v>39992</v>
      </c>
      <c r="N727" s="63">
        <f t="shared" si="154"/>
        <v>9</v>
      </c>
      <c r="O727" s="8">
        <v>0.60247625967035068</v>
      </c>
      <c r="P727" t="s">
        <v>61</v>
      </c>
      <c r="Q727" t="s">
        <v>64</v>
      </c>
      <c r="R727" t="str">
        <f t="shared" si="162"/>
        <v>Income: Gift Received</v>
      </c>
      <c r="S727" t="s">
        <v>67</v>
      </c>
      <c r="T727" t="s">
        <v>26</v>
      </c>
      <c r="U727" s="1">
        <v>367</v>
      </c>
      <c r="V727" s="1" t="str">
        <f t="shared" si="163"/>
        <v>Income: $367.00</v>
      </c>
      <c r="W727" s="1">
        <f>IF(U727="","",ROUND(U727*'Lookup Values'!$A$2,2))</f>
        <v>32.57</v>
      </c>
      <c r="X727" s="9" t="str">
        <f t="shared" si="164"/>
        <v>Income</v>
      </c>
      <c r="Y727" s="2" t="s">
        <v>376</v>
      </c>
      <c r="Z727" s="3">
        <f t="shared" si="165"/>
        <v>39983</v>
      </c>
      <c r="AA727" s="67" t="str">
        <f t="shared" si="166"/>
        <v>NO</v>
      </c>
      <c r="AB727" s="2" t="str">
        <f t="shared" si="167"/>
        <v>NO</v>
      </c>
      <c r="AC727" t="str">
        <f>IF(AND(AND(G727&gt;=2007,G727&lt;=2009),OR(S727&lt;&gt;"MTA",S727&lt;&gt;"Fandango"),OR(P727="Food",P727="Shopping",P727="Entertainment")),"Awesome Transaction",IF(AND(G727&lt;=2010,Q727&lt;&gt;"Alcohol"),"Late Transaction",IF(G727=2006,"Early Transaction","CRAP Transaction")))</f>
        <v>Late Transaction</v>
      </c>
    </row>
    <row r="728" spans="1:29" x14ac:dyDescent="0.25">
      <c r="A728" s="2">
        <v>727</v>
      </c>
      <c r="B728" s="3" t="str">
        <f>TEXT(C728,"yymmdd") &amp; "-" &amp; UPPER(LEFT(P728,2)) &amp; "-" &amp; UPPER(LEFT(S728,3))</f>
        <v>101110-EN-MOE</v>
      </c>
      <c r="C728" s="3">
        <v>40492</v>
      </c>
      <c r="D728" s="3">
        <f t="shared" si="155"/>
        <v>40506</v>
      </c>
      <c r="E728" s="3">
        <f t="shared" si="156"/>
        <v>40553</v>
      </c>
      <c r="F728" s="3">
        <f t="shared" si="157"/>
        <v>40512</v>
      </c>
      <c r="G728" s="61">
        <f t="shared" si="158"/>
        <v>2010</v>
      </c>
      <c r="H728" s="61">
        <f t="shared" si="159"/>
        <v>11</v>
      </c>
      <c r="I728" s="61" t="str">
        <f>VLOOKUP(H728,'Lookup Values'!$C$2:$D$13,2,FALSE)</f>
        <v>NOV</v>
      </c>
      <c r="J728" s="61">
        <f t="shared" si="160"/>
        <v>10</v>
      </c>
      <c r="K728" s="61">
        <f t="shared" si="161"/>
        <v>4</v>
      </c>
      <c r="L728" s="61" t="str">
        <f>VLOOKUP(K728,'Lookup Values'!$F$2:$G$8,2,FALSE)</f>
        <v>Wednesday</v>
      </c>
      <c r="M728" s="3">
        <v>40497</v>
      </c>
      <c r="N728" s="63">
        <f t="shared" si="154"/>
        <v>5</v>
      </c>
      <c r="O728" s="8">
        <v>0.5152430826424832</v>
      </c>
      <c r="P728" t="s">
        <v>14</v>
      </c>
      <c r="Q728" t="s">
        <v>15</v>
      </c>
      <c r="R728" t="str">
        <f t="shared" si="162"/>
        <v>Entertainment: Alcohol</v>
      </c>
      <c r="S728" t="s">
        <v>13</v>
      </c>
      <c r="T728" t="s">
        <v>16</v>
      </c>
      <c r="U728" s="1">
        <v>431</v>
      </c>
      <c r="V728" s="1" t="str">
        <f t="shared" si="163"/>
        <v>Entertainment: $431.00</v>
      </c>
      <c r="W728" s="1">
        <f>IF(U728="","",ROUND(U728*'Lookup Values'!$A$2,2))</f>
        <v>38.25</v>
      </c>
      <c r="X728" s="9" t="str">
        <f t="shared" si="164"/>
        <v>Expense</v>
      </c>
      <c r="Y728" s="2" t="s">
        <v>683</v>
      </c>
      <c r="Z728" s="3">
        <f t="shared" si="165"/>
        <v>40492</v>
      </c>
      <c r="AA728" s="67" t="str">
        <f t="shared" si="166"/>
        <v>NO</v>
      </c>
      <c r="AB728" s="2" t="str">
        <f t="shared" si="167"/>
        <v>NO</v>
      </c>
      <c r="AC728" t="str">
        <f>IF(AND(AND(G728&gt;=2007,G728&lt;=2009),OR(S728&lt;&gt;"MTA",S728&lt;&gt;"Fandango"),OR(P728="Food",P728="Shopping",P728="Entertainment")),"Awesome Transaction",IF(AND(G728&lt;=2010,Q728&lt;&gt;"Alcohol"),"Late Transaction",IF(G728=2006,"Early Transaction","CRAP Transaction")))</f>
        <v>CRAP Transaction</v>
      </c>
    </row>
    <row r="729" spans="1:29" x14ac:dyDescent="0.25">
      <c r="A729" s="2">
        <v>728</v>
      </c>
      <c r="B729" s="3" t="str">
        <f>TEXT(C729,"yymmdd") &amp; "-" &amp; UPPER(LEFT(P729,2)) &amp; "-" &amp; UPPER(LEFT(S729,3))</f>
        <v>081123-ED-ANT</v>
      </c>
      <c r="C729" s="3">
        <v>39775</v>
      </c>
      <c r="D729" s="3">
        <f t="shared" si="155"/>
        <v>39787</v>
      </c>
      <c r="E729" s="3">
        <f t="shared" si="156"/>
        <v>39836</v>
      </c>
      <c r="F729" s="3">
        <f t="shared" si="157"/>
        <v>39782</v>
      </c>
      <c r="G729" s="61">
        <f t="shared" si="158"/>
        <v>2008</v>
      </c>
      <c r="H729" s="61">
        <f t="shared" si="159"/>
        <v>11</v>
      </c>
      <c r="I729" s="61" t="str">
        <f>VLOOKUP(H729,'Lookup Values'!$C$2:$D$13,2,FALSE)</f>
        <v>NOV</v>
      </c>
      <c r="J729" s="61">
        <f t="shared" si="160"/>
        <v>23</v>
      </c>
      <c r="K729" s="61">
        <f t="shared" si="161"/>
        <v>1</v>
      </c>
      <c r="L729" s="61" t="str">
        <f>VLOOKUP(K729,'Lookup Values'!$F$2:$G$8,2,FALSE)</f>
        <v>Sunday</v>
      </c>
      <c r="M729" s="3">
        <v>39785</v>
      </c>
      <c r="N729" s="63">
        <f t="shared" si="154"/>
        <v>10</v>
      </c>
      <c r="O729" s="8">
        <v>0.92411642713710562</v>
      </c>
      <c r="P729" t="s">
        <v>24</v>
      </c>
      <c r="Q729" t="s">
        <v>25</v>
      </c>
      <c r="R729" t="str">
        <f t="shared" si="162"/>
        <v>Education: Tango Lessons</v>
      </c>
      <c r="S729" t="s">
        <v>23</v>
      </c>
      <c r="T729" t="s">
        <v>26</v>
      </c>
      <c r="U729" s="1">
        <v>346</v>
      </c>
      <c r="V729" s="1" t="str">
        <f t="shared" si="163"/>
        <v>Education: $346.00</v>
      </c>
      <c r="W729" s="1">
        <f>IF(U729="","",ROUND(U729*'Lookup Values'!$A$2,2))</f>
        <v>30.71</v>
      </c>
      <c r="X729" s="9" t="str">
        <f t="shared" si="164"/>
        <v>Expense</v>
      </c>
      <c r="Y729" s="2" t="s">
        <v>684</v>
      </c>
      <c r="Z729" s="3">
        <f t="shared" si="165"/>
        <v>39775</v>
      </c>
      <c r="AA729" s="67" t="str">
        <f t="shared" si="166"/>
        <v>NO</v>
      </c>
      <c r="AB729" s="2" t="str">
        <f t="shared" si="167"/>
        <v>NO</v>
      </c>
      <c r="AC729" t="str">
        <f>IF(AND(AND(G729&gt;=2007,G729&lt;=2009),OR(S729&lt;&gt;"MTA",S729&lt;&gt;"Fandango"),OR(P729="Food",P729="Shopping",P729="Entertainment")),"Awesome Transaction",IF(AND(G729&lt;=2010,Q729&lt;&gt;"Alcohol"),"Late Transaction",IF(G729=2006,"Early Transaction","CRAP Transaction")))</f>
        <v>Late Transaction</v>
      </c>
    </row>
    <row r="730" spans="1:29" x14ac:dyDescent="0.25">
      <c r="A730" s="2">
        <v>729</v>
      </c>
      <c r="B730" s="3" t="str">
        <f>TEXT(C730,"yymmdd") &amp; "-" &amp; UPPER(LEFT(P730,2)) &amp; "-" &amp; UPPER(LEFT(S730,3))</f>
        <v>110204-SH-AMA</v>
      </c>
      <c r="C730" s="3">
        <v>40578</v>
      </c>
      <c r="D730" s="3">
        <f t="shared" si="155"/>
        <v>40592</v>
      </c>
      <c r="E730" s="3">
        <f t="shared" si="156"/>
        <v>40637</v>
      </c>
      <c r="F730" s="3">
        <f t="shared" si="157"/>
        <v>40602</v>
      </c>
      <c r="G730" s="61">
        <f t="shared" si="158"/>
        <v>2011</v>
      </c>
      <c r="H730" s="61">
        <f t="shared" si="159"/>
        <v>2</v>
      </c>
      <c r="I730" s="61" t="str">
        <f>VLOOKUP(H730,'Lookup Values'!$C$2:$D$13,2,FALSE)</f>
        <v>FEB</v>
      </c>
      <c r="J730" s="61">
        <f t="shared" si="160"/>
        <v>4</v>
      </c>
      <c r="K730" s="61">
        <f t="shared" si="161"/>
        <v>6</v>
      </c>
      <c r="L730" s="61" t="str">
        <f>VLOOKUP(K730,'Lookup Values'!$F$2:$G$8,2,FALSE)</f>
        <v>Friday</v>
      </c>
      <c r="M730" s="3">
        <v>40582</v>
      </c>
      <c r="N730" s="63">
        <f t="shared" si="154"/>
        <v>4</v>
      </c>
      <c r="O730" s="8">
        <v>0.40242677413456929</v>
      </c>
      <c r="P730" t="s">
        <v>21</v>
      </c>
      <c r="Q730" t="s">
        <v>22</v>
      </c>
      <c r="R730" t="str">
        <f t="shared" si="162"/>
        <v>Shopping: Electronics</v>
      </c>
      <c r="S730" t="s">
        <v>20</v>
      </c>
      <c r="T730" t="s">
        <v>16</v>
      </c>
      <c r="U730" s="1">
        <v>282</v>
      </c>
      <c r="V730" s="1" t="str">
        <f t="shared" si="163"/>
        <v>Shopping: $282.00</v>
      </c>
      <c r="W730" s="1">
        <f>IF(U730="","",ROUND(U730*'Lookup Values'!$A$2,2))</f>
        <v>25.03</v>
      </c>
      <c r="X730" s="9" t="str">
        <f t="shared" si="164"/>
        <v>Expense</v>
      </c>
      <c r="Y730" s="2" t="s">
        <v>277</v>
      </c>
      <c r="Z730" s="3">
        <f t="shared" si="165"/>
        <v>40578</v>
      </c>
      <c r="AA730" s="67" t="str">
        <f t="shared" si="166"/>
        <v>YES</v>
      </c>
      <c r="AB730" s="2" t="str">
        <f t="shared" si="167"/>
        <v>NO</v>
      </c>
      <c r="AC730" t="str">
        <f>IF(AND(AND(G730&gt;=2007,G730&lt;=2009),OR(S730&lt;&gt;"MTA",S730&lt;&gt;"Fandango"),OR(P730="Food",P730="Shopping",P730="Entertainment")),"Awesome Transaction",IF(AND(G730&lt;=2010,Q730&lt;&gt;"Alcohol"),"Late Transaction",IF(G730=2006,"Early Transaction","CRAP Transaction")))</f>
        <v>CRAP Transaction</v>
      </c>
    </row>
    <row r="731" spans="1:29" x14ac:dyDescent="0.25">
      <c r="A731" s="2">
        <v>730</v>
      </c>
      <c r="B731" s="3" t="str">
        <f>TEXT(C731,"yymmdd") &amp; "-" &amp; UPPER(LEFT(P731,2)) &amp; "-" &amp; UPPER(LEFT(S731,3))</f>
        <v>101123-FO-CIT</v>
      </c>
      <c r="C731" s="3">
        <v>40505</v>
      </c>
      <c r="D731" s="3">
        <f t="shared" si="155"/>
        <v>40519</v>
      </c>
      <c r="E731" s="3">
        <f t="shared" si="156"/>
        <v>40566</v>
      </c>
      <c r="F731" s="3">
        <f t="shared" si="157"/>
        <v>40512</v>
      </c>
      <c r="G731" s="61">
        <f t="shared" si="158"/>
        <v>2010</v>
      </c>
      <c r="H731" s="61">
        <f t="shared" si="159"/>
        <v>11</v>
      </c>
      <c r="I731" s="61" t="str">
        <f>VLOOKUP(H731,'Lookup Values'!$C$2:$D$13,2,FALSE)</f>
        <v>NOV</v>
      </c>
      <c r="J731" s="61">
        <f t="shared" si="160"/>
        <v>23</v>
      </c>
      <c r="K731" s="61">
        <f t="shared" si="161"/>
        <v>3</v>
      </c>
      <c r="L731" s="61" t="str">
        <f>VLOOKUP(K731,'Lookup Values'!$F$2:$G$8,2,FALSE)</f>
        <v>Tuesday</v>
      </c>
      <c r="M731" s="3">
        <v>40508</v>
      </c>
      <c r="N731" s="63">
        <f t="shared" si="154"/>
        <v>3</v>
      </c>
      <c r="O731" s="8">
        <v>0.26355677120896714</v>
      </c>
      <c r="P731" t="s">
        <v>18</v>
      </c>
      <c r="Q731" t="s">
        <v>43</v>
      </c>
      <c r="R731" t="str">
        <f t="shared" si="162"/>
        <v>Food: Coffee</v>
      </c>
      <c r="S731" t="s">
        <v>42</v>
      </c>
      <c r="T731" t="s">
        <v>29</v>
      </c>
      <c r="U731" s="1">
        <v>162</v>
      </c>
      <c r="V731" s="1" t="str">
        <f t="shared" si="163"/>
        <v>Food: $162.00</v>
      </c>
      <c r="W731" s="1">
        <f>IF(U731="","",ROUND(U731*'Lookup Values'!$A$2,2))</f>
        <v>14.38</v>
      </c>
      <c r="X731" s="9" t="str">
        <f t="shared" si="164"/>
        <v>Expense</v>
      </c>
      <c r="Y731" s="2" t="s">
        <v>685</v>
      </c>
      <c r="Z731" s="3">
        <f t="shared" si="165"/>
        <v>40505</v>
      </c>
      <c r="AA731" s="67" t="str">
        <f t="shared" si="166"/>
        <v>NO</v>
      </c>
      <c r="AB731" s="2" t="str">
        <f t="shared" si="167"/>
        <v>NO</v>
      </c>
      <c r="AC731" t="str">
        <f>IF(AND(AND(G731&gt;=2007,G731&lt;=2009),OR(S731&lt;&gt;"MTA",S731&lt;&gt;"Fandango"),OR(P731="Food",P731="Shopping",P731="Entertainment")),"Awesome Transaction",IF(AND(G731&lt;=2010,Q731&lt;&gt;"Alcohol"),"Late Transaction",IF(G731=2006,"Early Transaction","CRAP Transaction")))</f>
        <v>Late Transaction</v>
      </c>
    </row>
    <row r="732" spans="1:29" x14ac:dyDescent="0.25">
      <c r="A732" s="2">
        <v>731</v>
      </c>
      <c r="B732" s="3" t="str">
        <f>TEXT(C732,"yymmdd") &amp; "-" &amp; UPPER(LEFT(P732,2)) &amp; "-" &amp; UPPER(LEFT(S732,3))</f>
        <v>070301-EN-FAN</v>
      </c>
      <c r="C732" s="3">
        <v>39142</v>
      </c>
      <c r="D732" s="3">
        <f t="shared" si="155"/>
        <v>39156</v>
      </c>
      <c r="E732" s="3">
        <f t="shared" si="156"/>
        <v>39203</v>
      </c>
      <c r="F732" s="3">
        <f t="shared" si="157"/>
        <v>39172</v>
      </c>
      <c r="G732" s="61">
        <f t="shared" si="158"/>
        <v>2007</v>
      </c>
      <c r="H732" s="61">
        <f t="shared" si="159"/>
        <v>3</v>
      </c>
      <c r="I732" s="61" t="str">
        <f>VLOOKUP(H732,'Lookup Values'!$C$2:$D$13,2,FALSE)</f>
        <v>MAR</v>
      </c>
      <c r="J732" s="61">
        <f t="shared" si="160"/>
        <v>1</v>
      </c>
      <c r="K732" s="61">
        <f t="shared" si="161"/>
        <v>5</v>
      </c>
      <c r="L732" s="61" t="str">
        <f>VLOOKUP(K732,'Lookup Values'!$F$2:$G$8,2,FALSE)</f>
        <v>Thursday</v>
      </c>
      <c r="M732" s="3">
        <v>39144</v>
      </c>
      <c r="N732" s="63">
        <f t="shared" si="154"/>
        <v>2</v>
      </c>
      <c r="O732" s="8">
        <v>0.24425030825888139</v>
      </c>
      <c r="P732" t="s">
        <v>14</v>
      </c>
      <c r="Q732" t="s">
        <v>28</v>
      </c>
      <c r="R732" t="str">
        <f t="shared" si="162"/>
        <v>Entertainment: Movies</v>
      </c>
      <c r="S732" t="s">
        <v>27</v>
      </c>
      <c r="T732" t="s">
        <v>29</v>
      </c>
      <c r="U732" s="1">
        <v>266</v>
      </c>
      <c r="V732" s="1" t="str">
        <f t="shared" si="163"/>
        <v>Entertainment: $266.00</v>
      </c>
      <c r="W732" s="1">
        <f>IF(U732="","",ROUND(U732*'Lookup Values'!$A$2,2))</f>
        <v>23.61</v>
      </c>
      <c r="X732" s="9" t="str">
        <f t="shared" si="164"/>
        <v>Expense</v>
      </c>
      <c r="Y732" s="2" t="s">
        <v>686</v>
      </c>
      <c r="Z732" s="3">
        <f t="shared" si="165"/>
        <v>39142</v>
      </c>
      <c r="AA732" s="67" t="str">
        <f t="shared" si="166"/>
        <v>NO</v>
      </c>
      <c r="AB732" s="2" t="str">
        <f t="shared" si="167"/>
        <v>NO</v>
      </c>
      <c r="AC732" t="str">
        <f>IF(AND(AND(G732&gt;=2007,G732&lt;=2009),OR(S732&lt;&gt;"MTA",S732&lt;&gt;"Fandango"),OR(P732="Food",P732="Shopping",P732="Entertainment")),"Awesome Transaction",IF(AND(G732&lt;=2010,Q732&lt;&gt;"Alcohol"),"Late Transaction",IF(G732=2006,"Early Transaction","CRAP Transaction")))</f>
        <v>Awesome Transaction</v>
      </c>
    </row>
    <row r="733" spans="1:29" x14ac:dyDescent="0.25">
      <c r="A733" s="2">
        <v>732</v>
      </c>
      <c r="B733" s="3" t="str">
        <f>TEXT(C733,"yymmdd") &amp; "-" &amp; UPPER(LEFT(P733,2)) &amp; "-" &amp; UPPER(LEFT(S733,3))</f>
        <v>070122-IN-AUN</v>
      </c>
      <c r="C733" s="3">
        <v>39104</v>
      </c>
      <c r="D733" s="3">
        <f t="shared" si="155"/>
        <v>39118</v>
      </c>
      <c r="E733" s="3">
        <f t="shared" si="156"/>
        <v>39163</v>
      </c>
      <c r="F733" s="3">
        <f t="shared" si="157"/>
        <v>39113</v>
      </c>
      <c r="G733" s="61">
        <f t="shared" si="158"/>
        <v>2007</v>
      </c>
      <c r="H733" s="61">
        <f t="shared" si="159"/>
        <v>1</v>
      </c>
      <c r="I733" s="61" t="str">
        <f>VLOOKUP(H733,'Lookup Values'!$C$2:$D$13,2,FALSE)</f>
        <v>JAN</v>
      </c>
      <c r="J733" s="61">
        <f t="shared" si="160"/>
        <v>22</v>
      </c>
      <c r="K733" s="61">
        <f t="shared" si="161"/>
        <v>2</v>
      </c>
      <c r="L733" s="61" t="str">
        <f>VLOOKUP(K733,'Lookup Values'!$F$2:$G$8,2,FALSE)</f>
        <v>Monday</v>
      </c>
      <c r="M733" s="3">
        <v>39109</v>
      </c>
      <c r="N733" s="63">
        <f t="shared" si="154"/>
        <v>5</v>
      </c>
      <c r="O733" s="8">
        <v>4.4623895313779749E-2</v>
      </c>
      <c r="P733" t="s">
        <v>61</v>
      </c>
      <c r="Q733" t="s">
        <v>64</v>
      </c>
      <c r="R733" t="str">
        <f t="shared" si="162"/>
        <v>Income: Gift Received</v>
      </c>
      <c r="S733" t="s">
        <v>67</v>
      </c>
      <c r="T733" t="s">
        <v>16</v>
      </c>
      <c r="U733" s="1">
        <v>24</v>
      </c>
      <c r="V733" s="1" t="str">
        <f t="shared" si="163"/>
        <v>Income: $24.00</v>
      </c>
      <c r="W733" s="1">
        <f>IF(U733="","",ROUND(U733*'Lookup Values'!$A$2,2))</f>
        <v>2.13</v>
      </c>
      <c r="X733" s="9" t="str">
        <f t="shared" si="164"/>
        <v>Income</v>
      </c>
      <c r="Y733" s="2" t="s">
        <v>687</v>
      </c>
      <c r="Z733" s="3">
        <f t="shared" si="165"/>
        <v>39104</v>
      </c>
      <c r="AA733" s="67" t="str">
        <f t="shared" si="166"/>
        <v>NO</v>
      </c>
      <c r="AB733" s="2" t="str">
        <f t="shared" si="167"/>
        <v>NO</v>
      </c>
      <c r="AC733" t="str">
        <f>IF(AND(AND(G733&gt;=2007,G733&lt;=2009),OR(S733&lt;&gt;"MTA",S733&lt;&gt;"Fandango"),OR(P733="Food",P733="Shopping",P733="Entertainment")),"Awesome Transaction",IF(AND(G733&lt;=2010,Q733&lt;&gt;"Alcohol"),"Late Transaction",IF(G733=2006,"Early Transaction","CRAP Transaction")))</f>
        <v>Late Transaction</v>
      </c>
    </row>
    <row r="734" spans="1:29" x14ac:dyDescent="0.25">
      <c r="A734" s="2">
        <v>733</v>
      </c>
      <c r="B734" s="3" t="str">
        <f>TEXT(C734,"yymmdd") &amp; "-" &amp; UPPER(LEFT(P734,2)) &amp; "-" &amp; UPPER(LEFT(S734,3))</f>
        <v>101023-BI-CON</v>
      </c>
      <c r="C734" s="3">
        <v>40474</v>
      </c>
      <c r="D734" s="3">
        <f t="shared" si="155"/>
        <v>40487</v>
      </c>
      <c r="E734" s="3">
        <f t="shared" si="156"/>
        <v>40535</v>
      </c>
      <c r="F734" s="3">
        <f t="shared" si="157"/>
        <v>40482</v>
      </c>
      <c r="G734" s="61">
        <f t="shared" si="158"/>
        <v>2010</v>
      </c>
      <c r="H734" s="61">
        <f t="shared" si="159"/>
        <v>10</v>
      </c>
      <c r="I734" s="61" t="str">
        <f>VLOOKUP(H734,'Lookup Values'!$C$2:$D$13,2,FALSE)</f>
        <v>OCT</v>
      </c>
      <c r="J734" s="61">
        <f t="shared" si="160"/>
        <v>23</v>
      </c>
      <c r="K734" s="61">
        <f t="shared" si="161"/>
        <v>7</v>
      </c>
      <c r="L734" s="61" t="str">
        <f>VLOOKUP(K734,'Lookup Values'!$F$2:$G$8,2,FALSE)</f>
        <v>Saturday</v>
      </c>
      <c r="M734" s="3">
        <v>40475</v>
      </c>
      <c r="N734" s="63">
        <f t="shared" si="154"/>
        <v>1</v>
      </c>
      <c r="O734" s="8">
        <v>0.71830196810569324</v>
      </c>
      <c r="P734" t="s">
        <v>48</v>
      </c>
      <c r="Q734" t="s">
        <v>49</v>
      </c>
      <c r="R734" t="str">
        <f t="shared" si="162"/>
        <v>Bills: Utilities</v>
      </c>
      <c r="S734" t="s">
        <v>47</v>
      </c>
      <c r="T734" t="s">
        <v>29</v>
      </c>
      <c r="U734" s="1">
        <v>93</v>
      </c>
      <c r="V734" s="1" t="str">
        <f t="shared" si="163"/>
        <v>Bills: $93.00</v>
      </c>
      <c r="W734" s="1">
        <f>IF(U734="","",ROUND(U734*'Lookup Values'!$A$2,2))</f>
        <v>8.25</v>
      </c>
      <c r="X734" s="9" t="str">
        <f t="shared" si="164"/>
        <v>Expense</v>
      </c>
      <c r="Y734" s="2" t="s">
        <v>688</v>
      </c>
      <c r="Z734" s="3">
        <f t="shared" si="165"/>
        <v>40474</v>
      </c>
      <c r="AA734" s="67" t="str">
        <f t="shared" si="166"/>
        <v>NO</v>
      </c>
      <c r="AB734" s="2" t="str">
        <f t="shared" si="167"/>
        <v>NO</v>
      </c>
      <c r="AC734" t="str">
        <f>IF(AND(AND(G734&gt;=2007,G734&lt;=2009),OR(S734&lt;&gt;"MTA",S734&lt;&gt;"Fandango"),OR(P734="Food",P734="Shopping",P734="Entertainment")),"Awesome Transaction",IF(AND(G734&lt;=2010,Q734&lt;&gt;"Alcohol"),"Late Transaction",IF(G734=2006,"Early Transaction","CRAP Transaction")))</f>
        <v>Late Transaction</v>
      </c>
    </row>
    <row r="735" spans="1:29" x14ac:dyDescent="0.25">
      <c r="A735" s="2">
        <v>734</v>
      </c>
      <c r="B735" s="3" t="str">
        <f>TEXT(C735,"yymmdd") &amp; "-" &amp; UPPER(LEFT(P735,2)) &amp; "-" &amp; UPPER(LEFT(S735,3))</f>
        <v>120909-HE-FRE</v>
      </c>
      <c r="C735" s="3">
        <v>41161</v>
      </c>
      <c r="D735" s="3">
        <f t="shared" si="155"/>
        <v>41173</v>
      </c>
      <c r="E735" s="3">
        <f t="shared" si="156"/>
        <v>41222</v>
      </c>
      <c r="F735" s="3">
        <f t="shared" si="157"/>
        <v>41182</v>
      </c>
      <c r="G735" s="61">
        <f t="shared" si="158"/>
        <v>2012</v>
      </c>
      <c r="H735" s="61">
        <f t="shared" si="159"/>
        <v>9</v>
      </c>
      <c r="I735" s="61" t="str">
        <f>VLOOKUP(H735,'Lookup Values'!$C$2:$D$13,2,FALSE)</f>
        <v>SEP</v>
      </c>
      <c r="J735" s="61">
        <f t="shared" si="160"/>
        <v>9</v>
      </c>
      <c r="K735" s="61">
        <f t="shared" si="161"/>
        <v>1</v>
      </c>
      <c r="L735" s="61" t="str">
        <f>VLOOKUP(K735,'Lookup Values'!$F$2:$G$8,2,FALSE)</f>
        <v>Sunday</v>
      </c>
      <c r="M735" s="3">
        <v>41165</v>
      </c>
      <c r="N735" s="63">
        <f t="shared" si="154"/>
        <v>4</v>
      </c>
      <c r="O735" s="8">
        <v>0.48760250734235722</v>
      </c>
      <c r="P735" t="s">
        <v>45</v>
      </c>
      <c r="Q735" t="s">
        <v>46</v>
      </c>
      <c r="R735" t="str">
        <f t="shared" si="162"/>
        <v>Health: Insurance Premium</v>
      </c>
      <c r="S735" t="s">
        <v>44</v>
      </c>
      <c r="T735" t="s">
        <v>26</v>
      </c>
      <c r="U735" s="1">
        <v>318</v>
      </c>
      <c r="V735" s="1" t="str">
        <f t="shared" si="163"/>
        <v>Health: $318.00</v>
      </c>
      <c r="W735" s="1">
        <f>IF(U735="","",ROUND(U735*'Lookup Values'!$A$2,2))</f>
        <v>28.22</v>
      </c>
      <c r="X735" s="9" t="str">
        <f t="shared" si="164"/>
        <v>Expense</v>
      </c>
      <c r="Y735" s="2" t="s">
        <v>689</v>
      </c>
      <c r="Z735" s="3">
        <f t="shared" si="165"/>
        <v>41161</v>
      </c>
      <c r="AA735" s="67" t="str">
        <f t="shared" si="166"/>
        <v>NO</v>
      </c>
      <c r="AB735" s="2" t="str">
        <f t="shared" si="167"/>
        <v>NO</v>
      </c>
      <c r="AC735" t="str">
        <f>IF(AND(AND(G735&gt;=2007,G735&lt;=2009),OR(S735&lt;&gt;"MTA",S735&lt;&gt;"Fandango"),OR(P735="Food",P735="Shopping",P735="Entertainment")),"Awesome Transaction",IF(AND(G735&lt;=2010,Q735&lt;&gt;"Alcohol"),"Late Transaction",IF(G735=2006,"Early Transaction","CRAP Transaction")))</f>
        <v>CRAP Transaction</v>
      </c>
    </row>
    <row r="736" spans="1:29" x14ac:dyDescent="0.25">
      <c r="A736" s="2">
        <v>735</v>
      </c>
      <c r="B736" s="3" t="str">
        <f>TEXT(C736,"yymmdd") &amp; "-" &amp; UPPER(LEFT(P736,2)) &amp; "-" &amp; UPPER(LEFT(S736,3))</f>
        <v>100316-SH-AMA</v>
      </c>
      <c r="C736" s="3">
        <v>40253</v>
      </c>
      <c r="D736" s="3">
        <f t="shared" si="155"/>
        <v>40267</v>
      </c>
      <c r="E736" s="3">
        <f t="shared" si="156"/>
        <v>40314</v>
      </c>
      <c r="F736" s="3">
        <f t="shared" si="157"/>
        <v>40268</v>
      </c>
      <c r="G736" s="61">
        <f t="shared" si="158"/>
        <v>2010</v>
      </c>
      <c r="H736" s="61">
        <f t="shared" si="159"/>
        <v>3</v>
      </c>
      <c r="I736" s="61" t="str">
        <f>VLOOKUP(H736,'Lookup Values'!$C$2:$D$13,2,FALSE)</f>
        <v>MAR</v>
      </c>
      <c r="J736" s="61">
        <f t="shared" si="160"/>
        <v>16</v>
      </c>
      <c r="K736" s="61">
        <f t="shared" si="161"/>
        <v>3</v>
      </c>
      <c r="L736" s="61" t="str">
        <f>VLOOKUP(K736,'Lookup Values'!$F$2:$G$8,2,FALSE)</f>
        <v>Tuesday</v>
      </c>
      <c r="M736" s="3">
        <v>40254</v>
      </c>
      <c r="N736" s="63">
        <f t="shared" si="154"/>
        <v>1</v>
      </c>
      <c r="O736" s="8">
        <v>0.47103287899210766</v>
      </c>
      <c r="P736" t="s">
        <v>21</v>
      </c>
      <c r="Q736" t="s">
        <v>22</v>
      </c>
      <c r="R736" t="str">
        <f t="shared" si="162"/>
        <v>Shopping: Electronics</v>
      </c>
      <c r="S736" t="s">
        <v>20</v>
      </c>
      <c r="T736" t="s">
        <v>16</v>
      </c>
      <c r="U736" s="1">
        <v>159</v>
      </c>
      <c r="V736" s="1" t="str">
        <f t="shared" si="163"/>
        <v>Shopping: $159.00</v>
      </c>
      <c r="W736" s="1">
        <f>IF(U736="","",ROUND(U736*'Lookup Values'!$A$2,2))</f>
        <v>14.11</v>
      </c>
      <c r="X736" s="9" t="str">
        <f t="shared" si="164"/>
        <v>Expense</v>
      </c>
      <c r="Y736" s="2" t="s">
        <v>690</v>
      </c>
      <c r="Z736" s="3">
        <f t="shared" si="165"/>
        <v>40253</v>
      </c>
      <c r="AA736" s="67" t="str">
        <f t="shared" si="166"/>
        <v>YES</v>
      </c>
      <c r="AB736" s="2" t="str">
        <f t="shared" si="167"/>
        <v>NO</v>
      </c>
      <c r="AC736" t="str">
        <f>IF(AND(AND(G736&gt;=2007,G736&lt;=2009),OR(S736&lt;&gt;"MTA",S736&lt;&gt;"Fandango"),OR(P736="Food",P736="Shopping",P736="Entertainment")),"Awesome Transaction",IF(AND(G736&lt;=2010,Q736&lt;&gt;"Alcohol"),"Late Transaction",IF(G736=2006,"Early Transaction","CRAP Transaction")))</f>
        <v>Late Transaction</v>
      </c>
    </row>
    <row r="737" spans="1:29" x14ac:dyDescent="0.25">
      <c r="A737" s="2">
        <v>736</v>
      </c>
      <c r="B737" s="3" t="str">
        <f>TEXT(C737,"yymmdd") &amp; "-" &amp; UPPER(LEFT(P737,2)) &amp; "-" &amp; UPPER(LEFT(S737,3))</f>
        <v>071213-BI-CON</v>
      </c>
      <c r="C737" s="3">
        <v>39429</v>
      </c>
      <c r="D737" s="3">
        <f t="shared" si="155"/>
        <v>39443</v>
      </c>
      <c r="E737" s="3">
        <f t="shared" si="156"/>
        <v>39491</v>
      </c>
      <c r="F737" s="3">
        <f t="shared" si="157"/>
        <v>39447</v>
      </c>
      <c r="G737" s="61">
        <f t="shared" si="158"/>
        <v>2007</v>
      </c>
      <c r="H737" s="61">
        <f t="shared" si="159"/>
        <v>12</v>
      </c>
      <c r="I737" s="61" t="str">
        <f>VLOOKUP(H737,'Lookup Values'!$C$2:$D$13,2,FALSE)</f>
        <v>DEC</v>
      </c>
      <c r="J737" s="61">
        <f t="shared" si="160"/>
        <v>13</v>
      </c>
      <c r="K737" s="61">
        <f t="shared" si="161"/>
        <v>5</v>
      </c>
      <c r="L737" s="61" t="str">
        <f>VLOOKUP(K737,'Lookup Values'!$F$2:$G$8,2,FALSE)</f>
        <v>Thursday</v>
      </c>
      <c r="M737" s="3">
        <v>39433</v>
      </c>
      <c r="N737" s="63">
        <f t="shared" si="154"/>
        <v>4</v>
      </c>
      <c r="O737" s="8">
        <v>0.49694020692000362</v>
      </c>
      <c r="P737" t="s">
        <v>48</v>
      </c>
      <c r="Q737" t="s">
        <v>49</v>
      </c>
      <c r="R737" t="str">
        <f t="shared" si="162"/>
        <v>Bills: Utilities</v>
      </c>
      <c r="S737" t="s">
        <v>47</v>
      </c>
      <c r="T737" t="s">
        <v>29</v>
      </c>
      <c r="U737" s="1">
        <v>416</v>
      </c>
      <c r="V737" s="1" t="str">
        <f t="shared" si="163"/>
        <v>Bills: $416.00</v>
      </c>
      <c r="W737" s="1">
        <f>IF(U737="","",ROUND(U737*'Lookup Values'!$A$2,2))</f>
        <v>36.92</v>
      </c>
      <c r="X737" s="9" t="str">
        <f t="shared" si="164"/>
        <v>Expense</v>
      </c>
      <c r="Y737" s="2" t="s">
        <v>691</v>
      </c>
      <c r="Z737" s="3">
        <f t="shared" si="165"/>
        <v>39429</v>
      </c>
      <c r="AA737" s="67" t="str">
        <f t="shared" si="166"/>
        <v>NO</v>
      </c>
      <c r="AB737" s="2" t="str">
        <f t="shared" si="167"/>
        <v>NO</v>
      </c>
      <c r="AC737" t="str">
        <f>IF(AND(AND(G737&gt;=2007,G737&lt;=2009),OR(S737&lt;&gt;"MTA",S737&lt;&gt;"Fandango"),OR(P737="Food",P737="Shopping",P737="Entertainment")),"Awesome Transaction",IF(AND(G737&lt;=2010,Q737&lt;&gt;"Alcohol"),"Late Transaction",IF(G737=2006,"Early Transaction","CRAP Transaction")))</f>
        <v>Late Transaction</v>
      </c>
    </row>
    <row r="738" spans="1:29" x14ac:dyDescent="0.25">
      <c r="A738" s="2">
        <v>737</v>
      </c>
      <c r="B738" s="3" t="str">
        <f>TEXT(C738,"yymmdd") &amp; "-" &amp; UPPER(LEFT(P738,2)) &amp; "-" &amp; UPPER(LEFT(S738,3))</f>
        <v>101208-FO-TRA</v>
      </c>
      <c r="C738" s="3">
        <v>40520</v>
      </c>
      <c r="D738" s="3">
        <f t="shared" si="155"/>
        <v>40534</v>
      </c>
      <c r="E738" s="3">
        <f t="shared" si="156"/>
        <v>40582</v>
      </c>
      <c r="F738" s="3">
        <f t="shared" si="157"/>
        <v>40543</v>
      </c>
      <c r="G738" s="61">
        <f t="shared" si="158"/>
        <v>2010</v>
      </c>
      <c r="H738" s="61">
        <f t="shared" si="159"/>
        <v>12</v>
      </c>
      <c r="I738" s="61" t="str">
        <f>VLOOKUP(H738,'Lookup Values'!$C$2:$D$13,2,FALSE)</f>
        <v>DEC</v>
      </c>
      <c r="J738" s="61">
        <f t="shared" si="160"/>
        <v>8</v>
      </c>
      <c r="K738" s="61">
        <f t="shared" si="161"/>
        <v>4</v>
      </c>
      <c r="L738" s="61" t="str">
        <f>VLOOKUP(K738,'Lookup Values'!$F$2:$G$8,2,FALSE)</f>
        <v>Wednesday</v>
      </c>
      <c r="M738" s="3">
        <v>40523</v>
      </c>
      <c r="N738" s="63">
        <f t="shared" si="154"/>
        <v>3</v>
      </c>
      <c r="O738" s="8">
        <v>0.64042471981860505</v>
      </c>
      <c r="P738" t="s">
        <v>18</v>
      </c>
      <c r="Q738" t="s">
        <v>31</v>
      </c>
      <c r="R738" t="str">
        <f t="shared" si="162"/>
        <v>Food: Groceries</v>
      </c>
      <c r="S738" t="s">
        <v>30</v>
      </c>
      <c r="T738" t="s">
        <v>26</v>
      </c>
      <c r="U738" s="1">
        <v>9</v>
      </c>
      <c r="V738" s="1" t="str">
        <f t="shared" si="163"/>
        <v>Food: $9.00</v>
      </c>
      <c r="W738" s="1">
        <f>IF(U738="","",ROUND(U738*'Lookup Values'!$A$2,2))</f>
        <v>0.8</v>
      </c>
      <c r="X738" s="9" t="str">
        <f t="shared" si="164"/>
        <v>Expense</v>
      </c>
      <c r="Y738" s="2" t="s">
        <v>692</v>
      </c>
      <c r="Z738" s="3">
        <f t="shared" si="165"/>
        <v>40520</v>
      </c>
      <c r="AA738" s="67" t="str">
        <f t="shared" si="166"/>
        <v>NO</v>
      </c>
      <c r="AB738" s="2" t="str">
        <f t="shared" si="167"/>
        <v>NO</v>
      </c>
      <c r="AC738" t="str">
        <f>IF(AND(AND(G738&gt;=2007,G738&lt;=2009),OR(S738&lt;&gt;"MTA",S738&lt;&gt;"Fandango"),OR(P738="Food",P738="Shopping",P738="Entertainment")),"Awesome Transaction",IF(AND(G738&lt;=2010,Q738&lt;&gt;"Alcohol"),"Late Transaction",IF(G738=2006,"Early Transaction","CRAP Transaction")))</f>
        <v>Late Transaction</v>
      </c>
    </row>
    <row r="739" spans="1:29" x14ac:dyDescent="0.25">
      <c r="A739" s="2">
        <v>738</v>
      </c>
      <c r="B739" s="3" t="str">
        <f>TEXT(C739,"yymmdd") &amp; "-" &amp; UPPER(LEFT(P739,2)) &amp; "-" &amp; UPPER(LEFT(S739,3))</f>
        <v>081204-FO-CIT</v>
      </c>
      <c r="C739" s="3">
        <v>39786</v>
      </c>
      <c r="D739" s="3">
        <f t="shared" si="155"/>
        <v>39800</v>
      </c>
      <c r="E739" s="3">
        <f t="shared" si="156"/>
        <v>39848</v>
      </c>
      <c r="F739" s="3">
        <f t="shared" si="157"/>
        <v>39813</v>
      </c>
      <c r="G739" s="61">
        <f t="shared" si="158"/>
        <v>2008</v>
      </c>
      <c r="H739" s="61">
        <f t="shared" si="159"/>
        <v>12</v>
      </c>
      <c r="I739" s="61" t="str">
        <f>VLOOKUP(H739,'Lookup Values'!$C$2:$D$13,2,FALSE)</f>
        <v>DEC</v>
      </c>
      <c r="J739" s="61">
        <f t="shared" si="160"/>
        <v>4</v>
      </c>
      <c r="K739" s="61">
        <f t="shared" si="161"/>
        <v>5</v>
      </c>
      <c r="L739" s="61" t="str">
        <f>VLOOKUP(K739,'Lookup Values'!$F$2:$G$8,2,FALSE)</f>
        <v>Thursday</v>
      </c>
      <c r="M739" s="3">
        <v>39788</v>
      </c>
      <c r="N739" s="63">
        <f t="shared" si="154"/>
        <v>2</v>
      </c>
      <c r="O739" s="8">
        <v>0.562256960733301</v>
      </c>
      <c r="P739" t="s">
        <v>18</v>
      </c>
      <c r="Q739" t="s">
        <v>43</v>
      </c>
      <c r="R739" t="str">
        <f t="shared" si="162"/>
        <v>Food: Coffee</v>
      </c>
      <c r="S739" t="s">
        <v>42</v>
      </c>
      <c r="T739" t="s">
        <v>16</v>
      </c>
      <c r="U739" s="1">
        <v>383</v>
      </c>
      <c r="V739" s="1" t="str">
        <f t="shared" si="163"/>
        <v>Food: $383.00</v>
      </c>
      <c r="W739" s="1">
        <f>IF(U739="","",ROUND(U739*'Lookup Values'!$A$2,2))</f>
        <v>33.99</v>
      </c>
      <c r="X739" s="9" t="str">
        <f t="shared" si="164"/>
        <v>Expense</v>
      </c>
      <c r="Y739" s="2" t="s">
        <v>693</v>
      </c>
      <c r="Z739" s="3">
        <f t="shared" si="165"/>
        <v>39786</v>
      </c>
      <c r="AA739" s="67" t="str">
        <f t="shared" si="166"/>
        <v>NO</v>
      </c>
      <c r="AB739" s="2" t="str">
        <f t="shared" si="167"/>
        <v>NO</v>
      </c>
      <c r="AC739" t="str">
        <f>IF(AND(AND(G739&gt;=2007,G739&lt;=2009),OR(S739&lt;&gt;"MTA",S739&lt;&gt;"Fandango"),OR(P739="Food",P739="Shopping",P739="Entertainment")),"Awesome Transaction",IF(AND(G739&lt;=2010,Q739&lt;&gt;"Alcohol"),"Late Transaction",IF(G739=2006,"Early Transaction","CRAP Transaction")))</f>
        <v>Awesome Transaction</v>
      </c>
    </row>
    <row r="740" spans="1:29" x14ac:dyDescent="0.25">
      <c r="A740" s="2">
        <v>739</v>
      </c>
      <c r="B740" s="3" t="str">
        <f>TEXT(C740,"yymmdd") &amp; "-" &amp; UPPER(LEFT(P740,2)) &amp; "-" &amp; UPPER(LEFT(S740,3))</f>
        <v>070113-IN-EZE</v>
      </c>
      <c r="C740" s="3">
        <v>39095</v>
      </c>
      <c r="D740" s="3">
        <f t="shared" si="155"/>
        <v>39108</v>
      </c>
      <c r="E740" s="3">
        <f t="shared" si="156"/>
        <v>39154</v>
      </c>
      <c r="F740" s="3">
        <f t="shared" si="157"/>
        <v>39113</v>
      </c>
      <c r="G740" s="61">
        <f t="shared" si="158"/>
        <v>2007</v>
      </c>
      <c r="H740" s="61">
        <f t="shared" si="159"/>
        <v>1</v>
      </c>
      <c r="I740" s="61" t="str">
        <f>VLOOKUP(H740,'Lookup Values'!$C$2:$D$13,2,FALSE)</f>
        <v>JAN</v>
      </c>
      <c r="J740" s="61">
        <f t="shared" si="160"/>
        <v>13</v>
      </c>
      <c r="K740" s="61">
        <f t="shared" si="161"/>
        <v>7</v>
      </c>
      <c r="L740" s="61" t="str">
        <f>VLOOKUP(K740,'Lookup Values'!$F$2:$G$8,2,FALSE)</f>
        <v>Saturday</v>
      </c>
      <c r="M740" s="3">
        <v>39096</v>
      </c>
      <c r="N740" s="63">
        <f t="shared" si="154"/>
        <v>1</v>
      </c>
      <c r="O740" s="8">
        <v>0.13496345328867476</v>
      </c>
      <c r="P740" t="s">
        <v>61</v>
      </c>
      <c r="Q740" t="s">
        <v>62</v>
      </c>
      <c r="R740" t="str">
        <f t="shared" si="162"/>
        <v>Income: Salary</v>
      </c>
      <c r="S740" t="s">
        <v>65</v>
      </c>
      <c r="T740" t="s">
        <v>16</v>
      </c>
      <c r="U740" s="1">
        <v>30</v>
      </c>
      <c r="V740" s="1" t="str">
        <f t="shared" si="163"/>
        <v>Income: $30.00</v>
      </c>
      <c r="W740" s="1">
        <f>IF(U740="","",ROUND(U740*'Lookup Values'!$A$2,2))</f>
        <v>2.66</v>
      </c>
      <c r="X740" s="9" t="str">
        <f t="shared" si="164"/>
        <v>Income</v>
      </c>
      <c r="Y740" s="2" t="s">
        <v>694</v>
      </c>
      <c r="Z740" s="3">
        <f t="shared" si="165"/>
        <v>39095</v>
      </c>
      <c r="AA740" s="67" t="str">
        <f t="shared" si="166"/>
        <v>NO</v>
      </c>
      <c r="AB740" s="2" t="str">
        <f t="shared" si="167"/>
        <v>NO</v>
      </c>
      <c r="AC740" t="str">
        <f>IF(AND(AND(G740&gt;=2007,G740&lt;=2009),OR(S740&lt;&gt;"MTA",S740&lt;&gt;"Fandango"),OR(P740="Food",P740="Shopping",P740="Entertainment")),"Awesome Transaction",IF(AND(G740&lt;=2010,Q740&lt;&gt;"Alcohol"),"Late Transaction",IF(G740=2006,"Early Transaction","CRAP Transaction")))</f>
        <v>Late Transaction</v>
      </c>
    </row>
    <row r="741" spans="1:29" x14ac:dyDescent="0.25">
      <c r="A741" s="2">
        <v>740</v>
      </c>
      <c r="B741" s="3" t="str">
        <f>TEXT(C741,"yymmdd") &amp; "-" &amp; UPPER(LEFT(P741,2)) &amp; "-" &amp; UPPER(LEFT(S741,3))</f>
        <v>070929-SH-EXP</v>
      </c>
      <c r="C741" s="3">
        <v>39354</v>
      </c>
      <c r="D741" s="3">
        <f t="shared" si="155"/>
        <v>39367</v>
      </c>
      <c r="E741" s="3">
        <f t="shared" si="156"/>
        <v>39415</v>
      </c>
      <c r="F741" s="3">
        <f t="shared" si="157"/>
        <v>39355</v>
      </c>
      <c r="G741" s="61">
        <f t="shared" si="158"/>
        <v>2007</v>
      </c>
      <c r="H741" s="61">
        <f t="shared" si="159"/>
        <v>9</v>
      </c>
      <c r="I741" s="61" t="str">
        <f>VLOOKUP(H741,'Lookup Values'!$C$2:$D$13,2,FALSE)</f>
        <v>SEP</v>
      </c>
      <c r="J741" s="61">
        <f t="shared" si="160"/>
        <v>29</v>
      </c>
      <c r="K741" s="61">
        <f t="shared" si="161"/>
        <v>7</v>
      </c>
      <c r="L741" s="61" t="str">
        <f>VLOOKUP(K741,'Lookup Values'!$F$2:$G$8,2,FALSE)</f>
        <v>Saturday</v>
      </c>
      <c r="M741" s="3">
        <v>39358</v>
      </c>
      <c r="N741" s="63">
        <f t="shared" si="154"/>
        <v>4</v>
      </c>
      <c r="O741" s="8">
        <v>0.76712154387962073</v>
      </c>
      <c r="P741" t="s">
        <v>21</v>
      </c>
      <c r="Q741" t="s">
        <v>41</v>
      </c>
      <c r="R741" t="str">
        <f t="shared" si="162"/>
        <v>Shopping: Clothing</v>
      </c>
      <c r="S741" t="s">
        <v>40</v>
      </c>
      <c r="T741" t="s">
        <v>16</v>
      </c>
      <c r="U741" s="1">
        <v>251</v>
      </c>
      <c r="V741" s="1" t="str">
        <f t="shared" si="163"/>
        <v>Shopping: $251.00</v>
      </c>
      <c r="W741" s="1">
        <f>IF(U741="","",ROUND(U741*'Lookup Values'!$A$2,2))</f>
        <v>22.28</v>
      </c>
      <c r="X741" s="9" t="str">
        <f t="shared" si="164"/>
        <v>Expense</v>
      </c>
      <c r="Y741" s="2" t="s">
        <v>159</v>
      </c>
      <c r="Z741" s="3">
        <f t="shared" si="165"/>
        <v>39354</v>
      </c>
      <c r="AA741" s="67" t="str">
        <f t="shared" si="166"/>
        <v>NO</v>
      </c>
      <c r="AB741" s="2" t="str">
        <f t="shared" si="167"/>
        <v>NO</v>
      </c>
      <c r="AC741" t="str">
        <f>IF(AND(AND(G741&gt;=2007,G741&lt;=2009),OR(S741&lt;&gt;"MTA",S741&lt;&gt;"Fandango"),OR(P741="Food",P741="Shopping",P741="Entertainment")),"Awesome Transaction",IF(AND(G741&lt;=2010,Q741&lt;&gt;"Alcohol"),"Late Transaction",IF(G741=2006,"Early Transaction","CRAP Transaction")))</f>
        <v>Awesome Transaction</v>
      </c>
    </row>
    <row r="742" spans="1:29" x14ac:dyDescent="0.25">
      <c r="A742" s="2">
        <v>741</v>
      </c>
      <c r="B742" s="3" t="str">
        <f>TEXT(C742,"yymmdd") &amp; "-" &amp; UPPER(LEFT(P742,2)) &amp; "-" &amp; UPPER(LEFT(S742,3))</f>
        <v>120518-HO-BED</v>
      </c>
      <c r="C742" s="3">
        <v>41047</v>
      </c>
      <c r="D742" s="3">
        <f t="shared" si="155"/>
        <v>41061</v>
      </c>
      <c r="E742" s="3">
        <f t="shared" si="156"/>
        <v>41108</v>
      </c>
      <c r="F742" s="3">
        <f t="shared" si="157"/>
        <v>41060</v>
      </c>
      <c r="G742" s="61">
        <f t="shared" si="158"/>
        <v>2012</v>
      </c>
      <c r="H742" s="61">
        <f t="shared" si="159"/>
        <v>5</v>
      </c>
      <c r="I742" s="61" t="str">
        <f>VLOOKUP(H742,'Lookup Values'!$C$2:$D$13,2,FALSE)</f>
        <v>MAY</v>
      </c>
      <c r="J742" s="61">
        <f t="shared" si="160"/>
        <v>18</v>
      </c>
      <c r="K742" s="61">
        <f t="shared" si="161"/>
        <v>6</v>
      </c>
      <c r="L742" s="61" t="str">
        <f>VLOOKUP(K742,'Lookup Values'!$F$2:$G$8,2,FALSE)</f>
        <v>Friday</v>
      </c>
      <c r="M742" s="3">
        <v>41054</v>
      </c>
      <c r="N742" s="63">
        <f t="shared" si="154"/>
        <v>7</v>
      </c>
      <c r="O742" s="8">
        <v>0.9335933459162572</v>
      </c>
      <c r="P742" t="s">
        <v>38</v>
      </c>
      <c r="Q742" t="s">
        <v>39</v>
      </c>
      <c r="R742" t="str">
        <f t="shared" si="162"/>
        <v>Home: Cleaning Supplies</v>
      </c>
      <c r="S742" t="s">
        <v>37</v>
      </c>
      <c r="T742" t="s">
        <v>26</v>
      </c>
      <c r="U742" s="1">
        <v>345</v>
      </c>
      <c r="V742" s="1" t="str">
        <f t="shared" si="163"/>
        <v>Home: $345.00</v>
      </c>
      <c r="W742" s="1">
        <f>IF(U742="","",ROUND(U742*'Lookup Values'!$A$2,2))</f>
        <v>30.62</v>
      </c>
      <c r="X742" s="9" t="str">
        <f t="shared" si="164"/>
        <v>Expense</v>
      </c>
      <c r="Y742" s="2" t="s">
        <v>695</v>
      </c>
      <c r="Z742" s="3">
        <f t="shared" si="165"/>
        <v>41047</v>
      </c>
      <c r="AA742" s="67" t="str">
        <f t="shared" si="166"/>
        <v>NO</v>
      </c>
      <c r="AB742" s="2" t="str">
        <f t="shared" si="167"/>
        <v>NO</v>
      </c>
      <c r="AC742" t="str">
        <f>IF(AND(AND(G742&gt;=2007,G742&lt;=2009),OR(S742&lt;&gt;"MTA",S742&lt;&gt;"Fandango"),OR(P742="Food",P742="Shopping",P742="Entertainment")),"Awesome Transaction",IF(AND(G742&lt;=2010,Q742&lt;&gt;"Alcohol"),"Late Transaction",IF(G742=2006,"Early Transaction","CRAP Transaction")))</f>
        <v>CRAP Transaction</v>
      </c>
    </row>
    <row r="743" spans="1:29" x14ac:dyDescent="0.25">
      <c r="A743" s="2">
        <v>742</v>
      </c>
      <c r="B743" s="3" t="str">
        <f>TEXT(C743,"yymmdd") &amp; "-" &amp; UPPER(LEFT(P743,2)) &amp; "-" &amp; UPPER(LEFT(S743,3))</f>
        <v>070610-HO-BED</v>
      </c>
      <c r="C743" s="3">
        <v>39243</v>
      </c>
      <c r="D743" s="3">
        <f t="shared" si="155"/>
        <v>39255</v>
      </c>
      <c r="E743" s="3">
        <f t="shared" si="156"/>
        <v>39304</v>
      </c>
      <c r="F743" s="3">
        <f t="shared" si="157"/>
        <v>39263</v>
      </c>
      <c r="G743" s="61">
        <f t="shared" si="158"/>
        <v>2007</v>
      </c>
      <c r="H743" s="61">
        <f t="shared" si="159"/>
        <v>6</v>
      </c>
      <c r="I743" s="61" t="str">
        <f>VLOOKUP(H743,'Lookup Values'!$C$2:$D$13,2,FALSE)</f>
        <v>JUN</v>
      </c>
      <c r="J743" s="61">
        <f t="shared" si="160"/>
        <v>10</v>
      </c>
      <c r="K743" s="61">
        <f t="shared" si="161"/>
        <v>1</v>
      </c>
      <c r="L743" s="61" t="str">
        <f>VLOOKUP(K743,'Lookup Values'!$F$2:$G$8,2,FALSE)</f>
        <v>Sunday</v>
      </c>
      <c r="M743" s="3">
        <v>39248</v>
      </c>
      <c r="N743" s="63">
        <f t="shared" si="154"/>
        <v>5</v>
      </c>
      <c r="O743" s="8">
        <v>0.79563775667716952</v>
      </c>
      <c r="P743" t="s">
        <v>38</v>
      </c>
      <c r="Q743" t="s">
        <v>39</v>
      </c>
      <c r="R743" t="str">
        <f t="shared" si="162"/>
        <v>Home: Cleaning Supplies</v>
      </c>
      <c r="S743" t="s">
        <v>37</v>
      </c>
      <c r="T743" t="s">
        <v>16</v>
      </c>
      <c r="U743" s="1">
        <v>26</v>
      </c>
      <c r="V743" s="1" t="str">
        <f t="shared" si="163"/>
        <v>Home: $26.00</v>
      </c>
      <c r="W743" s="1">
        <f>IF(U743="","",ROUND(U743*'Lookup Values'!$A$2,2))</f>
        <v>2.31</v>
      </c>
      <c r="X743" s="9" t="str">
        <f t="shared" si="164"/>
        <v>Expense</v>
      </c>
      <c r="Y743" s="2" t="s">
        <v>404</v>
      </c>
      <c r="Z743" s="3">
        <f t="shared" si="165"/>
        <v>39243</v>
      </c>
      <c r="AA743" s="67" t="str">
        <f t="shared" si="166"/>
        <v>NO</v>
      </c>
      <c r="AB743" s="2" t="str">
        <f t="shared" si="167"/>
        <v>NO</v>
      </c>
      <c r="AC743" t="str">
        <f>IF(AND(AND(G743&gt;=2007,G743&lt;=2009),OR(S743&lt;&gt;"MTA",S743&lt;&gt;"Fandango"),OR(P743="Food",P743="Shopping",P743="Entertainment")),"Awesome Transaction",IF(AND(G743&lt;=2010,Q743&lt;&gt;"Alcohol"),"Late Transaction",IF(G743=2006,"Early Transaction","CRAP Transaction")))</f>
        <v>Late Transaction</v>
      </c>
    </row>
    <row r="744" spans="1:29" x14ac:dyDescent="0.25">
      <c r="A744" s="2">
        <v>743</v>
      </c>
      <c r="B744" s="3" t="str">
        <f>TEXT(C744,"yymmdd") &amp; "-" &amp; UPPER(LEFT(P744,2)) &amp; "-" &amp; UPPER(LEFT(S744,3))</f>
        <v>121012-FO-CIT</v>
      </c>
      <c r="C744" s="3">
        <v>41194</v>
      </c>
      <c r="D744" s="3">
        <f t="shared" si="155"/>
        <v>41208</v>
      </c>
      <c r="E744" s="3">
        <f t="shared" si="156"/>
        <v>41255</v>
      </c>
      <c r="F744" s="3">
        <f t="shared" si="157"/>
        <v>41213</v>
      </c>
      <c r="G744" s="61">
        <f t="shared" si="158"/>
        <v>2012</v>
      </c>
      <c r="H744" s="61">
        <f t="shared" si="159"/>
        <v>10</v>
      </c>
      <c r="I744" s="61" t="str">
        <f>VLOOKUP(H744,'Lookup Values'!$C$2:$D$13,2,FALSE)</f>
        <v>OCT</v>
      </c>
      <c r="J744" s="61">
        <f t="shared" si="160"/>
        <v>12</v>
      </c>
      <c r="K744" s="61">
        <f t="shared" si="161"/>
        <v>6</v>
      </c>
      <c r="L744" s="61" t="str">
        <f>VLOOKUP(K744,'Lookup Values'!$F$2:$G$8,2,FALSE)</f>
        <v>Friday</v>
      </c>
      <c r="M744" s="3">
        <v>41203</v>
      </c>
      <c r="N744" s="63">
        <f t="shared" si="154"/>
        <v>9</v>
      </c>
      <c r="O744" s="8">
        <v>0.21600933962102375</v>
      </c>
      <c r="P744" t="s">
        <v>18</v>
      </c>
      <c r="Q744" t="s">
        <v>43</v>
      </c>
      <c r="R744" t="str">
        <f t="shared" si="162"/>
        <v>Food: Coffee</v>
      </c>
      <c r="S744" t="s">
        <v>42</v>
      </c>
      <c r="T744" t="s">
        <v>26</v>
      </c>
      <c r="U744" s="1">
        <v>123</v>
      </c>
      <c r="V744" s="1" t="str">
        <f t="shared" si="163"/>
        <v>Food: $123.00</v>
      </c>
      <c r="W744" s="1">
        <f>IF(U744="","",ROUND(U744*'Lookup Values'!$A$2,2))</f>
        <v>10.92</v>
      </c>
      <c r="X744" s="9" t="str">
        <f t="shared" si="164"/>
        <v>Expense</v>
      </c>
      <c r="Y744" s="2" t="s">
        <v>696</v>
      </c>
      <c r="Z744" s="3">
        <f t="shared" si="165"/>
        <v>41194</v>
      </c>
      <c r="AA744" s="67" t="str">
        <f t="shared" si="166"/>
        <v>NO</v>
      </c>
      <c r="AB744" s="2" t="str">
        <f t="shared" si="167"/>
        <v>NO</v>
      </c>
      <c r="AC744" t="str">
        <f>IF(AND(AND(G744&gt;=2007,G744&lt;=2009),OR(S744&lt;&gt;"MTA",S744&lt;&gt;"Fandango"),OR(P744="Food",P744="Shopping",P744="Entertainment")),"Awesome Transaction",IF(AND(G744&lt;=2010,Q744&lt;&gt;"Alcohol"),"Late Transaction",IF(G744=2006,"Early Transaction","CRAP Transaction")))</f>
        <v>CRAP Transaction</v>
      </c>
    </row>
    <row r="745" spans="1:29" x14ac:dyDescent="0.25">
      <c r="A745" s="2">
        <v>744</v>
      </c>
      <c r="B745" s="3" t="str">
        <f>TEXT(C745,"yymmdd") &amp; "-" &amp; UPPER(LEFT(P745,2)) &amp; "-" &amp; UPPER(LEFT(S745,3))</f>
        <v>120827-SH-EXP</v>
      </c>
      <c r="C745" s="3">
        <v>41148</v>
      </c>
      <c r="D745" s="3">
        <f t="shared" si="155"/>
        <v>41162</v>
      </c>
      <c r="E745" s="3">
        <f t="shared" si="156"/>
        <v>41209</v>
      </c>
      <c r="F745" s="3">
        <f t="shared" si="157"/>
        <v>41152</v>
      </c>
      <c r="G745" s="61">
        <f t="shared" si="158"/>
        <v>2012</v>
      </c>
      <c r="H745" s="61">
        <f t="shared" si="159"/>
        <v>8</v>
      </c>
      <c r="I745" s="61" t="str">
        <f>VLOOKUP(H745,'Lookup Values'!$C$2:$D$13,2,FALSE)</f>
        <v>AUG</v>
      </c>
      <c r="J745" s="61">
        <f t="shared" si="160"/>
        <v>27</v>
      </c>
      <c r="K745" s="61">
        <f t="shared" si="161"/>
        <v>2</v>
      </c>
      <c r="L745" s="61" t="str">
        <f>VLOOKUP(K745,'Lookup Values'!$F$2:$G$8,2,FALSE)</f>
        <v>Monday</v>
      </c>
      <c r="M745" s="3">
        <v>41150</v>
      </c>
      <c r="N745" s="63">
        <f t="shared" si="154"/>
        <v>2</v>
      </c>
      <c r="O745" s="8">
        <v>0.8245272019956813</v>
      </c>
      <c r="P745" t="s">
        <v>21</v>
      </c>
      <c r="Q745" t="s">
        <v>41</v>
      </c>
      <c r="R745" t="str">
        <f t="shared" si="162"/>
        <v>Shopping: Clothing</v>
      </c>
      <c r="S745" t="s">
        <v>40</v>
      </c>
      <c r="T745" t="s">
        <v>29</v>
      </c>
      <c r="U745" s="1">
        <v>77</v>
      </c>
      <c r="V745" s="1" t="str">
        <f t="shared" si="163"/>
        <v>Shopping: $77.00</v>
      </c>
      <c r="W745" s="1">
        <f>IF(U745="","",ROUND(U745*'Lookup Values'!$A$2,2))</f>
        <v>6.83</v>
      </c>
      <c r="X745" s="9" t="str">
        <f t="shared" si="164"/>
        <v>Expense</v>
      </c>
      <c r="Y745" s="2" t="s">
        <v>697</v>
      </c>
      <c r="Z745" s="3">
        <f t="shared" si="165"/>
        <v>41148</v>
      </c>
      <c r="AA745" s="67" t="str">
        <f t="shared" si="166"/>
        <v>NO</v>
      </c>
      <c r="AB745" s="2" t="str">
        <f t="shared" si="167"/>
        <v>NO</v>
      </c>
      <c r="AC745" t="str">
        <f>IF(AND(AND(G745&gt;=2007,G745&lt;=2009),OR(S745&lt;&gt;"MTA",S745&lt;&gt;"Fandango"),OR(P745="Food",P745="Shopping",P745="Entertainment")),"Awesome Transaction",IF(AND(G745&lt;=2010,Q745&lt;&gt;"Alcohol"),"Late Transaction",IF(G745=2006,"Early Transaction","CRAP Transaction")))</f>
        <v>CRAP Transaction</v>
      </c>
    </row>
    <row r="746" spans="1:29" x14ac:dyDescent="0.25">
      <c r="A746" s="2">
        <v>745</v>
      </c>
      <c r="B746" s="3" t="str">
        <f>TEXT(C746,"yymmdd") &amp; "-" &amp; UPPER(LEFT(P746,2)) &amp; "-" &amp; UPPER(LEFT(S746,3))</f>
        <v>070304-FO-BAN</v>
      </c>
      <c r="C746" s="3">
        <v>39145</v>
      </c>
      <c r="D746" s="3">
        <f t="shared" si="155"/>
        <v>39157</v>
      </c>
      <c r="E746" s="3">
        <f t="shared" si="156"/>
        <v>39206</v>
      </c>
      <c r="F746" s="3">
        <f t="shared" si="157"/>
        <v>39172</v>
      </c>
      <c r="G746" s="61">
        <f t="shared" si="158"/>
        <v>2007</v>
      </c>
      <c r="H746" s="61">
        <f t="shared" si="159"/>
        <v>3</v>
      </c>
      <c r="I746" s="61" t="str">
        <f>VLOOKUP(H746,'Lookup Values'!$C$2:$D$13,2,FALSE)</f>
        <v>MAR</v>
      </c>
      <c r="J746" s="61">
        <f t="shared" si="160"/>
        <v>4</v>
      </c>
      <c r="K746" s="61">
        <f t="shared" si="161"/>
        <v>1</v>
      </c>
      <c r="L746" s="61" t="str">
        <f>VLOOKUP(K746,'Lookup Values'!$F$2:$G$8,2,FALSE)</f>
        <v>Sunday</v>
      </c>
      <c r="M746" s="3">
        <v>39146</v>
      </c>
      <c r="N746" s="63">
        <f t="shared" si="154"/>
        <v>1</v>
      </c>
      <c r="O746" s="8">
        <v>0.66602799404403656</v>
      </c>
      <c r="P746" t="s">
        <v>18</v>
      </c>
      <c r="Q746" t="s">
        <v>19</v>
      </c>
      <c r="R746" t="str">
        <f t="shared" si="162"/>
        <v>Food: Restaurants</v>
      </c>
      <c r="S746" t="s">
        <v>17</v>
      </c>
      <c r="T746" t="s">
        <v>16</v>
      </c>
      <c r="U746" s="1">
        <v>245</v>
      </c>
      <c r="V746" s="1" t="str">
        <f t="shared" si="163"/>
        <v>Food: $245.00</v>
      </c>
      <c r="W746" s="1">
        <f>IF(U746="","",ROUND(U746*'Lookup Values'!$A$2,2))</f>
        <v>21.74</v>
      </c>
      <c r="X746" s="9" t="str">
        <f t="shared" si="164"/>
        <v>Expense</v>
      </c>
      <c r="Y746" s="2" t="s">
        <v>698</v>
      </c>
      <c r="Z746" s="3">
        <f t="shared" si="165"/>
        <v>39145</v>
      </c>
      <c r="AA746" s="67" t="str">
        <f t="shared" si="166"/>
        <v>NO</v>
      </c>
      <c r="AB746" s="2" t="str">
        <f t="shared" si="167"/>
        <v>NO</v>
      </c>
      <c r="AC746" t="str">
        <f>IF(AND(AND(G746&gt;=2007,G746&lt;=2009),OR(S746&lt;&gt;"MTA",S746&lt;&gt;"Fandango"),OR(P746="Food",P746="Shopping",P746="Entertainment")),"Awesome Transaction",IF(AND(G746&lt;=2010,Q746&lt;&gt;"Alcohol"),"Late Transaction",IF(G746=2006,"Early Transaction","CRAP Transaction")))</f>
        <v>Awesome Transaction</v>
      </c>
    </row>
    <row r="747" spans="1:29" x14ac:dyDescent="0.25">
      <c r="A747" s="2">
        <v>746</v>
      </c>
      <c r="B747" s="3" t="str">
        <f>TEXT(C747,"yymmdd") &amp; "-" &amp; UPPER(LEFT(P747,2)) &amp; "-" &amp; UPPER(LEFT(S747,3))</f>
        <v>110815-ED-ANT</v>
      </c>
      <c r="C747" s="3">
        <v>40770</v>
      </c>
      <c r="D747" s="3">
        <f t="shared" si="155"/>
        <v>40784</v>
      </c>
      <c r="E747" s="3">
        <f t="shared" si="156"/>
        <v>40831</v>
      </c>
      <c r="F747" s="3">
        <f t="shared" si="157"/>
        <v>40786</v>
      </c>
      <c r="G747" s="61">
        <f t="shared" si="158"/>
        <v>2011</v>
      </c>
      <c r="H747" s="61">
        <f t="shared" si="159"/>
        <v>8</v>
      </c>
      <c r="I747" s="61" t="str">
        <f>VLOOKUP(H747,'Lookup Values'!$C$2:$D$13,2,FALSE)</f>
        <v>AUG</v>
      </c>
      <c r="J747" s="61">
        <f t="shared" si="160"/>
        <v>15</v>
      </c>
      <c r="K747" s="61">
        <f t="shared" si="161"/>
        <v>2</v>
      </c>
      <c r="L747" s="61" t="str">
        <f>VLOOKUP(K747,'Lookup Values'!$F$2:$G$8,2,FALSE)</f>
        <v>Monday</v>
      </c>
      <c r="M747" s="3">
        <v>40772</v>
      </c>
      <c r="N747" s="63">
        <f t="shared" si="154"/>
        <v>2</v>
      </c>
      <c r="O747" s="8">
        <v>0.15767687760569726</v>
      </c>
      <c r="P747" t="s">
        <v>24</v>
      </c>
      <c r="Q747" t="s">
        <v>25</v>
      </c>
      <c r="R747" t="str">
        <f t="shared" si="162"/>
        <v>Education: Tango Lessons</v>
      </c>
      <c r="S747" t="s">
        <v>23</v>
      </c>
      <c r="T747" t="s">
        <v>16</v>
      </c>
      <c r="U747" s="1">
        <v>191</v>
      </c>
      <c r="V747" s="1" t="str">
        <f t="shared" si="163"/>
        <v>Education: $191.00</v>
      </c>
      <c r="W747" s="1">
        <f>IF(U747="","",ROUND(U747*'Lookup Values'!$A$2,2))</f>
        <v>16.95</v>
      </c>
      <c r="X747" s="9" t="str">
        <f t="shared" si="164"/>
        <v>Expense</v>
      </c>
      <c r="Y747" s="2" t="s">
        <v>699</v>
      </c>
      <c r="Z747" s="3">
        <f t="shared" si="165"/>
        <v>40770</v>
      </c>
      <c r="AA747" s="67" t="str">
        <f t="shared" si="166"/>
        <v>NO</v>
      </c>
      <c r="AB747" s="2" t="str">
        <f t="shared" si="167"/>
        <v>NO</v>
      </c>
      <c r="AC747" t="str">
        <f>IF(AND(AND(G747&gt;=2007,G747&lt;=2009),OR(S747&lt;&gt;"MTA",S747&lt;&gt;"Fandango"),OR(P747="Food",P747="Shopping",P747="Entertainment")),"Awesome Transaction",IF(AND(G747&lt;=2010,Q747&lt;&gt;"Alcohol"),"Late Transaction",IF(G747=2006,"Early Transaction","CRAP Transaction")))</f>
        <v>CRAP Transaction</v>
      </c>
    </row>
    <row r="748" spans="1:29" x14ac:dyDescent="0.25">
      <c r="A748" s="2">
        <v>747</v>
      </c>
      <c r="B748" s="3" t="str">
        <f>TEXT(C748,"yymmdd") &amp; "-" &amp; UPPER(LEFT(P748,2)) &amp; "-" &amp; UPPER(LEFT(S748,3))</f>
        <v>120401-ED-ANT</v>
      </c>
      <c r="C748" s="3">
        <v>41000</v>
      </c>
      <c r="D748" s="3">
        <f t="shared" si="155"/>
        <v>41012</v>
      </c>
      <c r="E748" s="3">
        <f t="shared" si="156"/>
        <v>41061</v>
      </c>
      <c r="F748" s="3">
        <f t="shared" si="157"/>
        <v>41029</v>
      </c>
      <c r="G748" s="61">
        <f t="shared" si="158"/>
        <v>2012</v>
      </c>
      <c r="H748" s="61">
        <f t="shared" si="159"/>
        <v>4</v>
      </c>
      <c r="I748" s="61" t="str">
        <f>VLOOKUP(H748,'Lookup Values'!$C$2:$D$13,2,FALSE)</f>
        <v>APR</v>
      </c>
      <c r="J748" s="61">
        <f t="shared" si="160"/>
        <v>1</v>
      </c>
      <c r="K748" s="61">
        <f t="shared" si="161"/>
        <v>1</v>
      </c>
      <c r="L748" s="61" t="str">
        <f>VLOOKUP(K748,'Lookup Values'!$F$2:$G$8,2,FALSE)</f>
        <v>Sunday</v>
      </c>
      <c r="M748" s="3">
        <v>41001</v>
      </c>
      <c r="N748" s="63">
        <f t="shared" si="154"/>
        <v>1</v>
      </c>
      <c r="O748" s="8">
        <v>0.21692770570827113</v>
      </c>
      <c r="P748" t="s">
        <v>24</v>
      </c>
      <c r="Q748" t="s">
        <v>25</v>
      </c>
      <c r="R748" t="str">
        <f t="shared" si="162"/>
        <v>Education: Tango Lessons</v>
      </c>
      <c r="S748" t="s">
        <v>23</v>
      </c>
      <c r="T748" t="s">
        <v>16</v>
      </c>
      <c r="U748" s="1">
        <v>403</v>
      </c>
      <c r="V748" s="1" t="str">
        <f t="shared" si="163"/>
        <v>Education: $403.00</v>
      </c>
      <c r="W748" s="1">
        <f>IF(U748="","",ROUND(U748*'Lookup Values'!$A$2,2))</f>
        <v>35.770000000000003</v>
      </c>
      <c r="X748" s="9" t="str">
        <f t="shared" si="164"/>
        <v>Expense</v>
      </c>
      <c r="Y748" s="2" t="s">
        <v>700</v>
      </c>
      <c r="Z748" s="3">
        <f t="shared" si="165"/>
        <v>41000</v>
      </c>
      <c r="AA748" s="67" t="str">
        <f t="shared" si="166"/>
        <v>NO</v>
      </c>
      <c r="AB748" s="2" t="str">
        <f t="shared" si="167"/>
        <v>NO</v>
      </c>
      <c r="AC748" t="str">
        <f>IF(AND(AND(G748&gt;=2007,G748&lt;=2009),OR(S748&lt;&gt;"MTA",S748&lt;&gt;"Fandango"),OR(P748="Food",P748="Shopping",P748="Entertainment")),"Awesome Transaction",IF(AND(G748&lt;=2010,Q748&lt;&gt;"Alcohol"),"Late Transaction",IF(G748=2006,"Early Transaction","CRAP Transaction")))</f>
        <v>CRAP Transaction</v>
      </c>
    </row>
    <row r="749" spans="1:29" x14ac:dyDescent="0.25">
      <c r="A749" s="2">
        <v>748</v>
      </c>
      <c r="B749" s="3" t="str">
        <f>TEXT(C749,"yymmdd") &amp; "-" &amp; UPPER(LEFT(P749,2)) &amp; "-" &amp; UPPER(LEFT(S749,3))</f>
        <v>120730-SH-EXP</v>
      </c>
      <c r="C749" s="3">
        <v>41120</v>
      </c>
      <c r="D749" s="3">
        <f t="shared" si="155"/>
        <v>41134</v>
      </c>
      <c r="E749" s="3">
        <f t="shared" si="156"/>
        <v>41182</v>
      </c>
      <c r="F749" s="3">
        <f t="shared" si="157"/>
        <v>41121</v>
      </c>
      <c r="G749" s="61">
        <f t="shared" si="158"/>
        <v>2012</v>
      </c>
      <c r="H749" s="61">
        <f t="shared" si="159"/>
        <v>7</v>
      </c>
      <c r="I749" s="61" t="str">
        <f>VLOOKUP(H749,'Lookup Values'!$C$2:$D$13,2,FALSE)</f>
        <v>JUL</v>
      </c>
      <c r="J749" s="61">
        <f t="shared" si="160"/>
        <v>30</v>
      </c>
      <c r="K749" s="61">
        <f t="shared" si="161"/>
        <v>2</v>
      </c>
      <c r="L749" s="61" t="str">
        <f>VLOOKUP(K749,'Lookup Values'!$F$2:$G$8,2,FALSE)</f>
        <v>Monday</v>
      </c>
      <c r="M749" s="3">
        <v>41122</v>
      </c>
      <c r="N749" s="63">
        <f t="shared" si="154"/>
        <v>2</v>
      </c>
      <c r="O749" s="8">
        <v>0.80049352356688441</v>
      </c>
      <c r="P749" t="s">
        <v>21</v>
      </c>
      <c r="Q749" t="s">
        <v>41</v>
      </c>
      <c r="R749" t="str">
        <f t="shared" si="162"/>
        <v>Shopping: Clothing</v>
      </c>
      <c r="S749" t="s">
        <v>40</v>
      </c>
      <c r="T749" t="s">
        <v>26</v>
      </c>
      <c r="U749" s="1">
        <v>482</v>
      </c>
      <c r="V749" s="1" t="str">
        <f t="shared" si="163"/>
        <v>Shopping: $482.00</v>
      </c>
      <c r="W749" s="1">
        <f>IF(U749="","",ROUND(U749*'Lookup Values'!$A$2,2))</f>
        <v>42.78</v>
      </c>
      <c r="X749" s="9" t="str">
        <f t="shared" si="164"/>
        <v>Expense</v>
      </c>
      <c r="Y749" s="2" t="s">
        <v>701</v>
      </c>
      <c r="Z749" s="3">
        <f t="shared" si="165"/>
        <v>41120</v>
      </c>
      <c r="AA749" s="67" t="str">
        <f t="shared" si="166"/>
        <v>NO</v>
      </c>
      <c r="AB749" s="2" t="str">
        <f t="shared" si="167"/>
        <v>NO</v>
      </c>
      <c r="AC749" t="str">
        <f>IF(AND(AND(G749&gt;=2007,G749&lt;=2009),OR(S749&lt;&gt;"MTA",S749&lt;&gt;"Fandango"),OR(P749="Food",P749="Shopping",P749="Entertainment")),"Awesome Transaction",IF(AND(G749&lt;=2010,Q749&lt;&gt;"Alcohol"),"Late Transaction",IF(G749=2006,"Early Transaction","CRAP Transaction")))</f>
        <v>CRAP Transaction</v>
      </c>
    </row>
    <row r="750" spans="1:29" x14ac:dyDescent="0.25">
      <c r="A750" s="2">
        <v>749</v>
      </c>
      <c r="B750" s="3" t="str">
        <f>TEXT(C750,"yymmdd") &amp; "-" &amp; UPPER(LEFT(P750,2)) &amp; "-" &amp; UPPER(LEFT(S750,3))</f>
        <v>101025-FO-CIT</v>
      </c>
      <c r="C750" s="3">
        <v>40476</v>
      </c>
      <c r="D750" s="3">
        <f t="shared" si="155"/>
        <v>40490</v>
      </c>
      <c r="E750" s="3">
        <f t="shared" si="156"/>
        <v>40537</v>
      </c>
      <c r="F750" s="3">
        <f t="shared" si="157"/>
        <v>40482</v>
      </c>
      <c r="G750" s="61">
        <f t="shared" si="158"/>
        <v>2010</v>
      </c>
      <c r="H750" s="61">
        <f t="shared" si="159"/>
        <v>10</v>
      </c>
      <c r="I750" s="61" t="str">
        <f>VLOOKUP(H750,'Lookup Values'!$C$2:$D$13,2,FALSE)</f>
        <v>OCT</v>
      </c>
      <c r="J750" s="61">
        <f t="shared" si="160"/>
        <v>25</v>
      </c>
      <c r="K750" s="61">
        <f t="shared" si="161"/>
        <v>2</v>
      </c>
      <c r="L750" s="61" t="str">
        <f>VLOOKUP(K750,'Lookup Values'!$F$2:$G$8,2,FALSE)</f>
        <v>Monday</v>
      </c>
      <c r="M750" s="3">
        <v>40485</v>
      </c>
      <c r="N750" s="63">
        <f t="shared" si="154"/>
        <v>9</v>
      </c>
      <c r="O750" s="8">
        <v>0.41666281998954524</v>
      </c>
      <c r="P750" t="s">
        <v>18</v>
      </c>
      <c r="Q750" t="s">
        <v>43</v>
      </c>
      <c r="R750" t="str">
        <f t="shared" si="162"/>
        <v>Food: Coffee</v>
      </c>
      <c r="S750" t="s">
        <v>42</v>
      </c>
      <c r="T750" t="s">
        <v>16</v>
      </c>
      <c r="U750" s="1">
        <v>410</v>
      </c>
      <c r="V750" s="1" t="str">
        <f t="shared" si="163"/>
        <v>Food: $410.00</v>
      </c>
      <c r="W750" s="1">
        <f>IF(U750="","",ROUND(U750*'Lookup Values'!$A$2,2))</f>
        <v>36.39</v>
      </c>
      <c r="X750" s="9" t="str">
        <f t="shared" si="164"/>
        <v>Expense</v>
      </c>
      <c r="Y750" s="2" t="s">
        <v>702</v>
      </c>
      <c r="Z750" s="3">
        <f t="shared" si="165"/>
        <v>40476</v>
      </c>
      <c r="AA750" s="67" t="str">
        <f t="shared" si="166"/>
        <v>NO</v>
      </c>
      <c r="AB750" s="2" t="str">
        <f t="shared" si="167"/>
        <v>NO</v>
      </c>
      <c r="AC750" t="str">
        <f>IF(AND(AND(G750&gt;=2007,G750&lt;=2009),OR(S750&lt;&gt;"MTA",S750&lt;&gt;"Fandango"),OR(P750="Food",P750="Shopping",P750="Entertainment")),"Awesome Transaction",IF(AND(G750&lt;=2010,Q750&lt;&gt;"Alcohol"),"Late Transaction",IF(G750=2006,"Early Transaction","CRAP Transaction")))</f>
        <v>Late Transaction</v>
      </c>
    </row>
    <row r="751" spans="1:29" x14ac:dyDescent="0.25">
      <c r="A751" s="2">
        <v>750</v>
      </c>
      <c r="B751" s="3" t="str">
        <f>TEXT(C751,"yymmdd") &amp; "-" &amp; UPPER(LEFT(P751,2)) &amp; "-" &amp; UPPER(LEFT(S751,3))</f>
        <v>070127-TR-MTA</v>
      </c>
      <c r="C751" s="3">
        <v>39109</v>
      </c>
      <c r="D751" s="3">
        <f t="shared" si="155"/>
        <v>39122</v>
      </c>
      <c r="E751" s="3">
        <f t="shared" si="156"/>
        <v>39168</v>
      </c>
      <c r="F751" s="3">
        <f t="shared" si="157"/>
        <v>39113</v>
      </c>
      <c r="G751" s="61">
        <f t="shared" si="158"/>
        <v>2007</v>
      </c>
      <c r="H751" s="61">
        <f t="shared" si="159"/>
        <v>1</v>
      </c>
      <c r="I751" s="61" t="str">
        <f>VLOOKUP(H751,'Lookup Values'!$C$2:$D$13,2,FALSE)</f>
        <v>JAN</v>
      </c>
      <c r="J751" s="61">
        <f t="shared" si="160"/>
        <v>27</v>
      </c>
      <c r="K751" s="61">
        <f t="shared" si="161"/>
        <v>7</v>
      </c>
      <c r="L751" s="61" t="str">
        <f>VLOOKUP(K751,'Lookup Values'!$F$2:$G$8,2,FALSE)</f>
        <v>Saturday</v>
      </c>
      <c r="M751" s="3">
        <v>39119</v>
      </c>
      <c r="N751" s="63">
        <f t="shared" si="154"/>
        <v>10</v>
      </c>
      <c r="O751" s="8">
        <v>0.31437208669500905</v>
      </c>
      <c r="P751" t="s">
        <v>33</v>
      </c>
      <c r="Q751" t="s">
        <v>34</v>
      </c>
      <c r="R751" t="str">
        <f t="shared" si="162"/>
        <v>Transportation: Subway</v>
      </c>
      <c r="S751" t="s">
        <v>32</v>
      </c>
      <c r="T751" t="s">
        <v>26</v>
      </c>
      <c r="U751" s="1">
        <v>124</v>
      </c>
      <c r="V751" s="1" t="str">
        <f t="shared" si="163"/>
        <v>Transportation: $124.00</v>
      </c>
      <c r="W751" s="1">
        <f>IF(U751="","",ROUND(U751*'Lookup Values'!$A$2,2))</f>
        <v>11.01</v>
      </c>
      <c r="X751" s="9" t="str">
        <f t="shared" si="164"/>
        <v>Expense</v>
      </c>
      <c r="Y751" s="2" t="s">
        <v>703</v>
      </c>
      <c r="Z751" s="3">
        <f t="shared" si="165"/>
        <v>39109</v>
      </c>
      <c r="AA751" s="67" t="str">
        <f t="shared" si="166"/>
        <v>YES</v>
      </c>
      <c r="AB751" s="2" t="str">
        <f t="shared" si="167"/>
        <v>NO</v>
      </c>
      <c r="AC751" t="str">
        <f>IF(AND(AND(G751&gt;=2007,G751&lt;=2009),OR(S751&lt;&gt;"MTA",S751&lt;&gt;"Fandango"),OR(P751="Food",P751="Shopping",P751="Entertainment")),"Awesome Transaction",IF(AND(G751&lt;=2010,Q751&lt;&gt;"Alcohol"),"Late Transaction",IF(G751=2006,"Early Transaction","CRAP Transaction")))</f>
        <v>Late Transaction</v>
      </c>
    </row>
    <row r="752" spans="1:29" x14ac:dyDescent="0.25">
      <c r="A752" s="2">
        <v>751</v>
      </c>
      <c r="B752" s="3" t="str">
        <f>TEXT(C752,"yymmdd") &amp; "-" &amp; UPPER(LEFT(P752,2)) &amp; "-" &amp; UPPER(LEFT(S752,3))</f>
        <v>081226-IN-AUN</v>
      </c>
      <c r="C752" s="3">
        <v>39808</v>
      </c>
      <c r="D752" s="3">
        <f t="shared" si="155"/>
        <v>39822</v>
      </c>
      <c r="E752" s="3">
        <f t="shared" si="156"/>
        <v>39870</v>
      </c>
      <c r="F752" s="3">
        <f t="shared" si="157"/>
        <v>39813</v>
      </c>
      <c r="G752" s="61">
        <f t="shared" si="158"/>
        <v>2008</v>
      </c>
      <c r="H752" s="61">
        <f t="shared" si="159"/>
        <v>12</v>
      </c>
      <c r="I752" s="61" t="str">
        <f>VLOOKUP(H752,'Lookup Values'!$C$2:$D$13,2,FALSE)</f>
        <v>DEC</v>
      </c>
      <c r="J752" s="61">
        <f t="shared" si="160"/>
        <v>26</v>
      </c>
      <c r="K752" s="61">
        <f t="shared" si="161"/>
        <v>6</v>
      </c>
      <c r="L752" s="61" t="str">
        <f>VLOOKUP(K752,'Lookup Values'!$F$2:$G$8,2,FALSE)</f>
        <v>Friday</v>
      </c>
      <c r="M752" s="3">
        <v>39809</v>
      </c>
      <c r="N752" s="63">
        <f t="shared" si="154"/>
        <v>1</v>
      </c>
      <c r="O752" s="8">
        <v>0.92093897411626779</v>
      </c>
      <c r="P752" t="s">
        <v>61</v>
      </c>
      <c r="Q752" t="s">
        <v>64</v>
      </c>
      <c r="R752" t="str">
        <f t="shared" si="162"/>
        <v>Income: Gift Received</v>
      </c>
      <c r="S752" t="s">
        <v>67</v>
      </c>
      <c r="T752" t="s">
        <v>16</v>
      </c>
      <c r="U752" s="1">
        <v>34</v>
      </c>
      <c r="V752" s="1" t="str">
        <f t="shared" si="163"/>
        <v>Income: $34.00</v>
      </c>
      <c r="W752" s="1">
        <f>IF(U752="","",ROUND(U752*'Lookup Values'!$A$2,2))</f>
        <v>3.02</v>
      </c>
      <c r="X752" s="9" t="str">
        <f t="shared" si="164"/>
        <v>Income</v>
      </c>
      <c r="Y752" s="2" t="s">
        <v>704</v>
      </c>
      <c r="Z752" s="3">
        <f t="shared" si="165"/>
        <v>39808</v>
      </c>
      <c r="AA752" s="67" t="str">
        <f t="shared" si="166"/>
        <v>NO</v>
      </c>
      <c r="AB752" s="2" t="str">
        <f t="shared" si="167"/>
        <v>NO</v>
      </c>
      <c r="AC752" t="str">
        <f>IF(AND(AND(G752&gt;=2007,G752&lt;=2009),OR(S752&lt;&gt;"MTA",S752&lt;&gt;"Fandango"),OR(P752="Food",P752="Shopping",P752="Entertainment")),"Awesome Transaction",IF(AND(G752&lt;=2010,Q752&lt;&gt;"Alcohol"),"Late Transaction",IF(G752=2006,"Early Transaction","CRAP Transaction")))</f>
        <v>Late Transaction</v>
      </c>
    </row>
    <row r="753" spans="1:29" x14ac:dyDescent="0.25">
      <c r="A753" s="2">
        <v>752</v>
      </c>
      <c r="B753" s="3" t="str">
        <f>TEXT(C753,"yymmdd") &amp; "-" &amp; UPPER(LEFT(P753,2)) &amp; "-" &amp; UPPER(LEFT(S753,3))</f>
        <v>100218-HE-FRE</v>
      </c>
      <c r="C753" s="3">
        <v>40227</v>
      </c>
      <c r="D753" s="3">
        <f t="shared" si="155"/>
        <v>40241</v>
      </c>
      <c r="E753" s="3">
        <f t="shared" si="156"/>
        <v>40286</v>
      </c>
      <c r="F753" s="3">
        <f t="shared" si="157"/>
        <v>40237</v>
      </c>
      <c r="G753" s="61">
        <f t="shared" si="158"/>
        <v>2010</v>
      </c>
      <c r="H753" s="61">
        <f t="shared" si="159"/>
        <v>2</v>
      </c>
      <c r="I753" s="61" t="str">
        <f>VLOOKUP(H753,'Lookup Values'!$C$2:$D$13,2,FALSE)</f>
        <v>FEB</v>
      </c>
      <c r="J753" s="61">
        <f t="shared" si="160"/>
        <v>18</v>
      </c>
      <c r="K753" s="61">
        <f t="shared" si="161"/>
        <v>5</v>
      </c>
      <c r="L753" s="61" t="str">
        <f>VLOOKUP(K753,'Lookup Values'!$F$2:$G$8,2,FALSE)</f>
        <v>Thursday</v>
      </c>
      <c r="M753" s="3">
        <v>40230</v>
      </c>
      <c r="N753" s="63">
        <f t="shared" si="154"/>
        <v>3</v>
      </c>
      <c r="O753" s="8">
        <v>0.58358449830257808</v>
      </c>
      <c r="P753" t="s">
        <v>45</v>
      </c>
      <c r="Q753" t="s">
        <v>46</v>
      </c>
      <c r="R753" t="str">
        <f t="shared" si="162"/>
        <v>Health: Insurance Premium</v>
      </c>
      <c r="S753" t="s">
        <v>44</v>
      </c>
      <c r="T753" t="s">
        <v>16</v>
      </c>
      <c r="U753" s="1">
        <v>192</v>
      </c>
      <c r="V753" s="1" t="str">
        <f t="shared" si="163"/>
        <v>Health: $192.00</v>
      </c>
      <c r="W753" s="1">
        <f>IF(U753="","",ROUND(U753*'Lookup Values'!$A$2,2))</f>
        <v>17.04</v>
      </c>
      <c r="X753" s="9" t="str">
        <f t="shared" si="164"/>
        <v>Expense</v>
      </c>
      <c r="Y753" s="2" t="s">
        <v>234</v>
      </c>
      <c r="Z753" s="3">
        <f t="shared" si="165"/>
        <v>40227</v>
      </c>
      <c r="AA753" s="67" t="str">
        <f t="shared" si="166"/>
        <v>NO</v>
      </c>
      <c r="AB753" s="2" t="str">
        <f t="shared" si="167"/>
        <v>NO</v>
      </c>
      <c r="AC753" t="str">
        <f>IF(AND(AND(G753&gt;=2007,G753&lt;=2009),OR(S753&lt;&gt;"MTA",S753&lt;&gt;"Fandango"),OR(P753="Food",P753="Shopping",P753="Entertainment")),"Awesome Transaction",IF(AND(G753&lt;=2010,Q753&lt;&gt;"Alcohol"),"Late Transaction",IF(G753=2006,"Early Transaction","CRAP Transaction")))</f>
        <v>Late Transaction</v>
      </c>
    </row>
    <row r="754" spans="1:29" x14ac:dyDescent="0.25">
      <c r="A754" s="2">
        <v>753</v>
      </c>
      <c r="B754" s="3" t="str">
        <f>TEXT(C754,"yymmdd") &amp; "-" &amp; UPPER(LEFT(P754,2)) &amp; "-" &amp; UPPER(LEFT(S754,3))</f>
        <v>120919-ED-SKI</v>
      </c>
      <c r="C754" s="3">
        <v>41171</v>
      </c>
      <c r="D754" s="3">
        <f t="shared" si="155"/>
        <v>41185</v>
      </c>
      <c r="E754" s="3">
        <f t="shared" si="156"/>
        <v>41232</v>
      </c>
      <c r="F754" s="3">
        <f t="shared" si="157"/>
        <v>41182</v>
      </c>
      <c r="G754" s="61">
        <f t="shared" si="158"/>
        <v>2012</v>
      </c>
      <c r="H754" s="61">
        <f t="shared" si="159"/>
        <v>9</v>
      </c>
      <c r="I754" s="61" t="str">
        <f>VLOOKUP(H754,'Lookup Values'!$C$2:$D$13,2,FALSE)</f>
        <v>SEP</v>
      </c>
      <c r="J754" s="61">
        <f t="shared" si="160"/>
        <v>19</v>
      </c>
      <c r="K754" s="61">
        <f t="shared" si="161"/>
        <v>4</v>
      </c>
      <c r="L754" s="61" t="str">
        <f>VLOOKUP(K754,'Lookup Values'!$F$2:$G$8,2,FALSE)</f>
        <v>Wednesday</v>
      </c>
      <c r="M754" s="3">
        <v>41174</v>
      </c>
      <c r="N754" s="63">
        <f t="shared" si="154"/>
        <v>3</v>
      </c>
      <c r="O754" s="8">
        <v>0.34662036952747954</v>
      </c>
      <c r="P754" t="s">
        <v>24</v>
      </c>
      <c r="Q754" t="s">
        <v>36</v>
      </c>
      <c r="R754" t="str">
        <f t="shared" si="162"/>
        <v>Education: Professional Development</v>
      </c>
      <c r="S754" t="s">
        <v>35</v>
      </c>
      <c r="T754" t="s">
        <v>16</v>
      </c>
      <c r="U754" s="1">
        <v>466</v>
      </c>
      <c r="V754" s="1" t="str">
        <f t="shared" si="163"/>
        <v>Education: $466.00</v>
      </c>
      <c r="W754" s="1">
        <f>IF(U754="","",ROUND(U754*'Lookup Values'!$A$2,2))</f>
        <v>41.36</v>
      </c>
      <c r="X754" s="9" t="str">
        <f t="shared" si="164"/>
        <v>Expense</v>
      </c>
      <c r="Y754" s="2" t="s">
        <v>705</v>
      </c>
      <c r="Z754" s="3">
        <f t="shared" si="165"/>
        <v>41171</v>
      </c>
      <c r="AA754" s="67" t="str">
        <f t="shared" si="166"/>
        <v>YES</v>
      </c>
      <c r="AB754" s="2" t="str">
        <f t="shared" si="167"/>
        <v>YES</v>
      </c>
      <c r="AC754" t="str">
        <f>IF(AND(AND(G754&gt;=2007,G754&lt;=2009),OR(S754&lt;&gt;"MTA",S754&lt;&gt;"Fandango"),OR(P754="Food",P754="Shopping",P754="Entertainment")),"Awesome Transaction",IF(AND(G754&lt;=2010,Q754&lt;&gt;"Alcohol"),"Late Transaction",IF(G754=2006,"Early Transaction","CRAP Transaction")))</f>
        <v>CRAP Transaction</v>
      </c>
    </row>
    <row r="755" spans="1:29" x14ac:dyDescent="0.25">
      <c r="A755" s="2">
        <v>754</v>
      </c>
      <c r="B755" s="3" t="str">
        <f>TEXT(C755,"yymmdd") &amp; "-" &amp; UPPER(LEFT(P755,2)) &amp; "-" &amp; UPPER(LEFT(S755,3))</f>
        <v>120908-EN-FAN</v>
      </c>
      <c r="C755" s="3">
        <v>41160</v>
      </c>
      <c r="D755" s="3">
        <f t="shared" si="155"/>
        <v>41173</v>
      </c>
      <c r="E755" s="3">
        <f t="shared" si="156"/>
        <v>41221</v>
      </c>
      <c r="F755" s="3">
        <f t="shared" si="157"/>
        <v>41182</v>
      </c>
      <c r="G755" s="61">
        <f t="shared" si="158"/>
        <v>2012</v>
      </c>
      <c r="H755" s="61">
        <f t="shared" si="159"/>
        <v>9</v>
      </c>
      <c r="I755" s="61" t="str">
        <f>VLOOKUP(H755,'Lookup Values'!$C$2:$D$13,2,FALSE)</f>
        <v>SEP</v>
      </c>
      <c r="J755" s="61">
        <f t="shared" si="160"/>
        <v>8</v>
      </c>
      <c r="K755" s="61">
        <f t="shared" si="161"/>
        <v>7</v>
      </c>
      <c r="L755" s="61" t="str">
        <f>VLOOKUP(K755,'Lookup Values'!$F$2:$G$8,2,FALSE)</f>
        <v>Saturday</v>
      </c>
      <c r="M755" s="3">
        <v>41169</v>
      </c>
      <c r="N755" s="63">
        <f t="shared" si="154"/>
        <v>9</v>
      </c>
      <c r="O755" s="8">
        <v>0.30123096704622476</v>
      </c>
      <c r="P755" t="s">
        <v>14</v>
      </c>
      <c r="Q755" t="s">
        <v>28</v>
      </c>
      <c r="R755" t="str">
        <f t="shared" si="162"/>
        <v>Entertainment: Movies</v>
      </c>
      <c r="S755" t="s">
        <v>27</v>
      </c>
      <c r="T755" t="s">
        <v>26</v>
      </c>
      <c r="U755" s="1">
        <v>468</v>
      </c>
      <c r="V755" s="1" t="str">
        <f t="shared" si="163"/>
        <v>Entertainment: $468.00</v>
      </c>
      <c r="W755" s="1">
        <f>IF(U755="","",ROUND(U755*'Lookup Values'!$A$2,2))</f>
        <v>41.54</v>
      </c>
      <c r="X755" s="9" t="str">
        <f t="shared" si="164"/>
        <v>Expense</v>
      </c>
      <c r="Y755" s="2" t="s">
        <v>706</v>
      </c>
      <c r="Z755" s="3">
        <f t="shared" si="165"/>
        <v>41160</v>
      </c>
      <c r="AA755" s="67" t="str">
        <f t="shared" si="166"/>
        <v>NO</v>
      </c>
      <c r="AB755" s="2" t="str">
        <f t="shared" si="167"/>
        <v>NO</v>
      </c>
      <c r="AC755" t="str">
        <f>IF(AND(AND(G755&gt;=2007,G755&lt;=2009),OR(S755&lt;&gt;"MTA",S755&lt;&gt;"Fandango"),OR(P755="Food",P755="Shopping",P755="Entertainment")),"Awesome Transaction",IF(AND(G755&lt;=2010,Q755&lt;&gt;"Alcohol"),"Late Transaction",IF(G755=2006,"Early Transaction","CRAP Transaction")))</f>
        <v>CRAP Transaction</v>
      </c>
    </row>
    <row r="756" spans="1:29" x14ac:dyDescent="0.25">
      <c r="A756" s="2">
        <v>755</v>
      </c>
      <c r="B756" s="3" t="str">
        <f>TEXT(C756,"yymmdd") &amp; "-" &amp; UPPER(LEFT(P756,2)) &amp; "-" &amp; UPPER(LEFT(S756,3))</f>
        <v>091119-BI-CON</v>
      </c>
      <c r="C756" s="3">
        <v>40136</v>
      </c>
      <c r="D756" s="3">
        <f t="shared" si="155"/>
        <v>40150</v>
      </c>
      <c r="E756" s="3">
        <f t="shared" si="156"/>
        <v>40197</v>
      </c>
      <c r="F756" s="3">
        <f t="shared" si="157"/>
        <v>40147</v>
      </c>
      <c r="G756" s="61">
        <f t="shared" si="158"/>
        <v>2009</v>
      </c>
      <c r="H756" s="61">
        <f t="shared" si="159"/>
        <v>11</v>
      </c>
      <c r="I756" s="61" t="str">
        <f>VLOOKUP(H756,'Lookup Values'!$C$2:$D$13,2,FALSE)</f>
        <v>NOV</v>
      </c>
      <c r="J756" s="61">
        <f t="shared" si="160"/>
        <v>19</v>
      </c>
      <c r="K756" s="61">
        <f t="shared" si="161"/>
        <v>5</v>
      </c>
      <c r="L756" s="61" t="str">
        <f>VLOOKUP(K756,'Lookup Values'!$F$2:$G$8,2,FALSE)</f>
        <v>Thursday</v>
      </c>
      <c r="M756" s="3">
        <v>40144</v>
      </c>
      <c r="N756" s="63">
        <f t="shared" si="154"/>
        <v>8</v>
      </c>
      <c r="O756" s="8">
        <v>0.33516852490668481</v>
      </c>
      <c r="P756" t="s">
        <v>48</v>
      </c>
      <c r="Q756" t="s">
        <v>49</v>
      </c>
      <c r="R756" t="str">
        <f t="shared" si="162"/>
        <v>Bills: Utilities</v>
      </c>
      <c r="S756" t="s">
        <v>47</v>
      </c>
      <c r="T756" t="s">
        <v>16</v>
      </c>
      <c r="U756" s="1">
        <v>170</v>
      </c>
      <c r="V756" s="1" t="str">
        <f t="shared" si="163"/>
        <v>Bills: $170.00</v>
      </c>
      <c r="W756" s="1">
        <f>IF(U756="","",ROUND(U756*'Lookup Values'!$A$2,2))</f>
        <v>15.09</v>
      </c>
      <c r="X756" s="9" t="str">
        <f t="shared" si="164"/>
        <v>Expense</v>
      </c>
      <c r="Y756" s="2" t="s">
        <v>221</v>
      </c>
      <c r="Z756" s="3">
        <f t="shared" si="165"/>
        <v>40136</v>
      </c>
      <c r="AA756" s="67" t="str">
        <f t="shared" si="166"/>
        <v>NO</v>
      </c>
      <c r="AB756" s="2" t="str">
        <f t="shared" si="167"/>
        <v>NO</v>
      </c>
      <c r="AC756" t="str">
        <f>IF(AND(AND(G756&gt;=2007,G756&lt;=2009),OR(S756&lt;&gt;"MTA",S756&lt;&gt;"Fandango"),OR(P756="Food",P756="Shopping",P756="Entertainment")),"Awesome Transaction",IF(AND(G756&lt;=2010,Q756&lt;&gt;"Alcohol"),"Late Transaction",IF(G756=2006,"Early Transaction","CRAP Transaction")))</f>
        <v>Late Transaction</v>
      </c>
    </row>
    <row r="757" spans="1:29" x14ac:dyDescent="0.25">
      <c r="A757" s="2">
        <v>756</v>
      </c>
      <c r="B757" s="3" t="str">
        <f>TEXT(C757,"yymmdd") &amp; "-" &amp; UPPER(LEFT(P757,2)) &amp; "-" &amp; UPPER(LEFT(S757,3))</f>
        <v>111027-IN-AUN</v>
      </c>
      <c r="C757" s="3">
        <v>40843</v>
      </c>
      <c r="D757" s="3">
        <f t="shared" si="155"/>
        <v>40857</v>
      </c>
      <c r="E757" s="3">
        <f t="shared" si="156"/>
        <v>40904</v>
      </c>
      <c r="F757" s="3">
        <f t="shared" si="157"/>
        <v>40847</v>
      </c>
      <c r="G757" s="61">
        <f t="shared" si="158"/>
        <v>2011</v>
      </c>
      <c r="H757" s="61">
        <f t="shared" si="159"/>
        <v>10</v>
      </c>
      <c r="I757" s="61" t="str">
        <f>VLOOKUP(H757,'Lookup Values'!$C$2:$D$13,2,FALSE)</f>
        <v>OCT</v>
      </c>
      <c r="J757" s="61">
        <f t="shared" si="160"/>
        <v>27</v>
      </c>
      <c r="K757" s="61">
        <f t="shared" si="161"/>
        <v>5</v>
      </c>
      <c r="L757" s="61" t="str">
        <f>VLOOKUP(K757,'Lookup Values'!$F$2:$G$8,2,FALSE)</f>
        <v>Thursday</v>
      </c>
      <c r="M757" s="3">
        <v>40852</v>
      </c>
      <c r="N757" s="63">
        <f t="shared" si="154"/>
        <v>9</v>
      </c>
      <c r="O757" s="8">
        <v>0.72442885408852897</v>
      </c>
      <c r="P757" t="s">
        <v>61</v>
      </c>
      <c r="Q757" t="s">
        <v>64</v>
      </c>
      <c r="R757" t="str">
        <f t="shared" si="162"/>
        <v>Income: Gift Received</v>
      </c>
      <c r="S757" t="s">
        <v>67</v>
      </c>
      <c r="T757" t="s">
        <v>16</v>
      </c>
      <c r="U757" s="1">
        <v>280</v>
      </c>
      <c r="V757" s="1" t="str">
        <f t="shared" si="163"/>
        <v>Income: $280.00</v>
      </c>
      <c r="W757" s="1">
        <f>IF(U757="","",ROUND(U757*'Lookup Values'!$A$2,2))</f>
        <v>24.85</v>
      </c>
      <c r="X757" s="9" t="str">
        <f t="shared" si="164"/>
        <v>Income</v>
      </c>
      <c r="Y757" s="2" t="s">
        <v>707</v>
      </c>
      <c r="Z757" s="3">
        <f t="shared" si="165"/>
        <v>40843</v>
      </c>
      <c r="AA757" s="67" t="str">
        <f t="shared" si="166"/>
        <v>NO</v>
      </c>
      <c r="AB757" s="2" t="str">
        <f t="shared" si="167"/>
        <v>NO</v>
      </c>
      <c r="AC757" t="str">
        <f>IF(AND(AND(G757&gt;=2007,G757&lt;=2009),OR(S757&lt;&gt;"MTA",S757&lt;&gt;"Fandango"),OR(P757="Food",P757="Shopping",P757="Entertainment")),"Awesome Transaction",IF(AND(G757&lt;=2010,Q757&lt;&gt;"Alcohol"),"Late Transaction",IF(G757=2006,"Early Transaction","CRAP Transaction")))</f>
        <v>CRAP Transaction</v>
      </c>
    </row>
    <row r="758" spans="1:29" x14ac:dyDescent="0.25">
      <c r="A758" s="2">
        <v>757</v>
      </c>
      <c r="B758" s="3" t="str">
        <f>TEXT(C758,"yymmdd") &amp; "-" &amp; UPPER(LEFT(P758,2)) &amp; "-" &amp; UPPER(LEFT(S758,3))</f>
        <v>080213-ED-SKI</v>
      </c>
      <c r="C758" s="3">
        <v>39491</v>
      </c>
      <c r="D758" s="3">
        <f t="shared" si="155"/>
        <v>39505</v>
      </c>
      <c r="E758" s="3">
        <f t="shared" si="156"/>
        <v>39551</v>
      </c>
      <c r="F758" s="3">
        <f t="shared" si="157"/>
        <v>39507</v>
      </c>
      <c r="G758" s="61">
        <f t="shared" si="158"/>
        <v>2008</v>
      </c>
      <c r="H758" s="61">
        <f t="shared" si="159"/>
        <v>2</v>
      </c>
      <c r="I758" s="61" t="str">
        <f>VLOOKUP(H758,'Lookup Values'!$C$2:$D$13,2,FALSE)</f>
        <v>FEB</v>
      </c>
      <c r="J758" s="61">
        <f t="shared" si="160"/>
        <v>13</v>
      </c>
      <c r="K758" s="61">
        <f t="shared" si="161"/>
        <v>4</v>
      </c>
      <c r="L758" s="61" t="str">
        <f>VLOOKUP(K758,'Lookup Values'!$F$2:$G$8,2,FALSE)</f>
        <v>Wednesday</v>
      </c>
      <c r="M758" s="3">
        <v>39496</v>
      </c>
      <c r="N758" s="63">
        <f t="shared" si="154"/>
        <v>5</v>
      </c>
      <c r="O758" s="8">
        <v>4.3877811950132406E-2</v>
      </c>
      <c r="P758" t="s">
        <v>24</v>
      </c>
      <c r="Q758" t="s">
        <v>36</v>
      </c>
      <c r="R758" t="str">
        <f t="shared" si="162"/>
        <v>Education: Professional Development</v>
      </c>
      <c r="S758" t="s">
        <v>35</v>
      </c>
      <c r="T758" t="s">
        <v>16</v>
      </c>
      <c r="U758" s="1">
        <v>225</v>
      </c>
      <c r="V758" s="1" t="str">
        <f t="shared" si="163"/>
        <v>Education: $225.00</v>
      </c>
      <c r="W758" s="1">
        <f>IF(U758="","",ROUND(U758*'Lookup Values'!$A$2,2))</f>
        <v>19.97</v>
      </c>
      <c r="X758" s="9" t="str">
        <f t="shared" si="164"/>
        <v>Expense</v>
      </c>
      <c r="Y758" s="2" t="s">
        <v>411</v>
      </c>
      <c r="Z758" s="3">
        <f t="shared" si="165"/>
        <v>39491</v>
      </c>
      <c r="AA758" s="67" t="str">
        <f t="shared" si="166"/>
        <v>YES</v>
      </c>
      <c r="AB758" s="2" t="str">
        <f t="shared" si="167"/>
        <v>NO</v>
      </c>
      <c r="AC758" t="str">
        <f>IF(AND(AND(G758&gt;=2007,G758&lt;=2009),OR(S758&lt;&gt;"MTA",S758&lt;&gt;"Fandango"),OR(P758="Food",P758="Shopping",P758="Entertainment")),"Awesome Transaction",IF(AND(G758&lt;=2010,Q758&lt;&gt;"Alcohol"),"Late Transaction",IF(G758=2006,"Early Transaction","CRAP Transaction")))</f>
        <v>Late Transaction</v>
      </c>
    </row>
    <row r="759" spans="1:29" x14ac:dyDescent="0.25">
      <c r="A759" s="2">
        <v>758</v>
      </c>
      <c r="B759" s="3" t="str">
        <f>TEXT(C759,"yymmdd") &amp; "-" &amp; UPPER(LEFT(P759,2)) &amp; "-" &amp; UPPER(LEFT(S759,3))</f>
        <v>091107-TR-MTA</v>
      </c>
      <c r="C759" s="3">
        <v>40124</v>
      </c>
      <c r="D759" s="3">
        <f t="shared" si="155"/>
        <v>40137</v>
      </c>
      <c r="E759" s="3">
        <f t="shared" si="156"/>
        <v>40185</v>
      </c>
      <c r="F759" s="3">
        <f t="shared" si="157"/>
        <v>40147</v>
      </c>
      <c r="G759" s="61">
        <f t="shared" si="158"/>
        <v>2009</v>
      </c>
      <c r="H759" s="61">
        <f t="shared" si="159"/>
        <v>11</v>
      </c>
      <c r="I759" s="61" t="str">
        <f>VLOOKUP(H759,'Lookup Values'!$C$2:$D$13,2,FALSE)</f>
        <v>NOV</v>
      </c>
      <c r="J759" s="61">
        <f t="shared" si="160"/>
        <v>7</v>
      </c>
      <c r="K759" s="61">
        <f t="shared" si="161"/>
        <v>7</v>
      </c>
      <c r="L759" s="61" t="str">
        <f>VLOOKUP(K759,'Lookup Values'!$F$2:$G$8,2,FALSE)</f>
        <v>Saturday</v>
      </c>
      <c r="M759" s="3">
        <v>40133</v>
      </c>
      <c r="N759" s="63">
        <f t="shared" si="154"/>
        <v>9</v>
      </c>
      <c r="O759" s="8">
        <v>0.83616214456717719</v>
      </c>
      <c r="P759" t="s">
        <v>33</v>
      </c>
      <c r="Q759" t="s">
        <v>34</v>
      </c>
      <c r="R759" t="str">
        <f t="shared" si="162"/>
        <v>Transportation: Subway</v>
      </c>
      <c r="S759" t="s">
        <v>32</v>
      </c>
      <c r="T759" t="s">
        <v>16</v>
      </c>
      <c r="U759" s="1">
        <v>447</v>
      </c>
      <c r="V759" s="1" t="str">
        <f t="shared" si="163"/>
        <v>Transportation: $447.00</v>
      </c>
      <c r="W759" s="1">
        <f>IF(U759="","",ROUND(U759*'Lookup Values'!$A$2,2))</f>
        <v>39.67</v>
      </c>
      <c r="X759" s="9" t="str">
        <f t="shared" si="164"/>
        <v>Expense</v>
      </c>
      <c r="Y759" s="2" t="s">
        <v>414</v>
      </c>
      <c r="Z759" s="3">
        <f t="shared" si="165"/>
        <v>40124</v>
      </c>
      <c r="AA759" s="67" t="str">
        <f t="shared" si="166"/>
        <v>YES</v>
      </c>
      <c r="AB759" s="2" t="str">
        <f t="shared" si="167"/>
        <v>YES</v>
      </c>
      <c r="AC759" t="str">
        <f>IF(AND(AND(G759&gt;=2007,G759&lt;=2009),OR(S759&lt;&gt;"MTA",S759&lt;&gt;"Fandango"),OR(P759="Food",P759="Shopping",P759="Entertainment")),"Awesome Transaction",IF(AND(G759&lt;=2010,Q759&lt;&gt;"Alcohol"),"Late Transaction",IF(G759=2006,"Early Transaction","CRAP Transaction")))</f>
        <v>Late Transaction</v>
      </c>
    </row>
    <row r="760" spans="1:29" x14ac:dyDescent="0.25">
      <c r="A760" s="2">
        <v>759</v>
      </c>
      <c r="B760" s="3" t="str">
        <f>TEXT(C760,"yymmdd") &amp; "-" &amp; UPPER(LEFT(P760,2)) &amp; "-" &amp; UPPER(LEFT(S760,3))</f>
        <v>100925-HO-BED</v>
      </c>
      <c r="C760" s="3">
        <v>40446</v>
      </c>
      <c r="D760" s="3">
        <f t="shared" si="155"/>
        <v>40459</v>
      </c>
      <c r="E760" s="3">
        <f t="shared" si="156"/>
        <v>40507</v>
      </c>
      <c r="F760" s="3">
        <f t="shared" si="157"/>
        <v>40451</v>
      </c>
      <c r="G760" s="61">
        <f t="shared" si="158"/>
        <v>2010</v>
      </c>
      <c r="H760" s="61">
        <f t="shared" si="159"/>
        <v>9</v>
      </c>
      <c r="I760" s="61" t="str">
        <f>VLOOKUP(H760,'Lookup Values'!$C$2:$D$13,2,FALSE)</f>
        <v>SEP</v>
      </c>
      <c r="J760" s="61">
        <f t="shared" si="160"/>
        <v>25</v>
      </c>
      <c r="K760" s="61">
        <f t="shared" si="161"/>
        <v>7</v>
      </c>
      <c r="L760" s="61" t="str">
        <f>VLOOKUP(K760,'Lookup Values'!$F$2:$G$8,2,FALSE)</f>
        <v>Saturday</v>
      </c>
      <c r="M760" s="3">
        <v>40455</v>
      </c>
      <c r="N760" s="63">
        <f t="shared" si="154"/>
        <v>9</v>
      </c>
      <c r="O760" s="8">
        <v>0.3336880474033308</v>
      </c>
      <c r="P760" t="s">
        <v>38</v>
      </c>
      <c r="Q760" t="s">
        <v>39</v>
      </c>
      <c r="R760" t="str">
        <f t="shared" si="162"/>
        <v>Home: Cleaning Supplies</v>
      </c>
      <c r="S760" t="s">
        <v>37</v>
      </c>
      <c r="T760" t="s">
        <v>26</v>
      </c>
      <c r="U760" s="1">
        <v>354</v>
      </c>
      <c r="V760" s="1" t="str">
        <f t="shared" si="163"/>
        <v>Home: $354.00</v>
      </c>
      <c r="W760" s="1">
        <f>IF(U760="","",ROUND(U760*'Lookup Values'!$A$2,2))</f>
        <v>31.42</v>
      </c>
      <c r="X760" s="9" t="str">
        <f t="shared" si="164"/>
        <v>Expense</v>
      </c>
      <c r="Y760" s="2" t="s">
        <v>708</v>
      </c>
      <c r="Z760" s="3">
        <f t="shared" si="165"/>
        <v>40446</v>
      </c>
      <c r="AA760" s="67" t="str">
        <f t="shared" si="166"/>
        <v>NO</v>
      </c>
      <c r="AB760" s="2" t="str">
        <f t="shared" si="167"/>
        <v>NO</v>
      </c>
      <c r="AC760" t="str">
        <f>IF(AND(AND(G760&gt;=2007,G760&lt;=2009),OR(S760&lt;&gt;"MTA",S760&lt;&gt;"Fandango"),OR(P760="Food",P760="Shopping",P760="Entertainment")),"Awesome Transaction",IF(AND(G760&lt;=2010,Q760&lt;&gt;"Alcohol"),"Late Transaction",IF(G760=2006,"Early Transaction","CRAP Transaction")))</f>
        <v>Late Transaction</v>
      </c>
    </row>
    <row r="761" spans="1:29" x14ac:dyDescent="0.25">
      <c r="A761" s="2">
        <v>760</v>
      </c>
      <c r="B761" s="3" t="str">
        <f>TEXT(C761,"yymmdd") &amp; "-" &amp; UPPER(LEFT(P761,2)) &amp; "-" &amp; UPPER(LEFT(S761,3))</f>
        <v>101105-ED-ANT</v>
      </c>
      <c r="C761" s="3">
        <v>40487</v>
      </c>
      <c r="D761" s="3">
        <f t="shared" si="155"/>
        <v>40501</v>
      </c>
      <c r="E761" s="3">
        <f t="shared" si="156"/>
        <v>40548</v>
      </c>
      <c r="F761" s="3">
        <f t="shared" si="157"/>
        <v>40512</v>
      </c>
      <c r="G761" s="61">
        <f t="shared" si="158"/>
        <v>2010</v>
      </c>
      <c r="H761" s="61">
        <f t="shared" si="159"/>
        <v>11</v>
      </c>
      <c r="I761" s="61" t="str">
        <f>VLOOKUP(H761,'Lookup Values'!$C$2:$D$13,2,FALSE)</f>
        <v>NOV</v>
      </c>
      <c r="J761" s="61">
        <f t="shared" si="160"/>
        <v>5</v>
      </c>
      <c r="K761" s="61">
        <f t="shared" si="161"/>
        <v>6</v>
      </c>
      <c r="L761" s="61" t="str">
        <f>VLOOKUP(K761,'Lookup Values'!$F$2:$G$8,2,FALSE)</f>
        <v>Friday</v>
      </c>
      <c r="M761" s="3">
        <v>40491</v>
      </c>
      <c r="N761" s="63">
        <f t="shared" si="154"/>
        <v>4</v>
      </c>
      <c r="O761" s="8">
        <v>3.415235911807557E-2</v>
      </c>
      <c r="P761" t="s">
        <v>24</v>
      </c>
      <c r="Q761" t="s">
        <v>25</v>
      </c>
      <c r="R761" t="str">
        <f t="shared" si="162"/>
        <v>Education: Tango Lessons</v>
      </c>
      <c r="S761" t="s">
        <v>23</v>
      </c>
      <c r="T761" t="s">
        <v>29</v>
      </c>
      <c r="U761" s="1">
        <v>287</v>
      </c>
      <c r="V761" s="1" t="str">
        <f t="shared" si="163"/>
        <v>Education: $287.00</v>
      </c>
      <c r="W761" s="1">
        <f>IF(U761="","",ROUND(U761*'Lookup Values'!$A$2,2))</f>
        <v>25.47</v>
      </c>
      <c r="X761" s="9" t="str">
        <f t="shared" si="164"/>
        <v>Expense</v>
      </c>
      <c r="Y761" s="2" t="s">
        <v>709</v>
      </c>
      <c r="Z761" s="3">
        <f t="shared" si="165"/>
        <v>40487</v>
      </c>
      <c r="AA761" s="67" t="str">
        <f t="shared" si="166"/>
        <v>NO</v>
      </c>
      <c r="AB761" s="2" t="str">
        <f t="shared" si="167"/>
        <v>NO</v>
      </c>
      <c r="AC761" t="str">
        <f>IF(AND(AND(G761&gt;=2007,G761&lt;=2009),OR(S761&lt;&gt;"MTA",S761&lt;&gt;"Fandango"),OR(P761="Food",P761="Shopping",P761="Entertainment")),"Awesome Transaction",IF(AND(G761&lt;=2010,Q761&lt;&gt;"Alcohol"),"Late Transaction",IF(G761=2006,"Early Transaction","CRAP Transaction")))</f>
        <v>Late Transaction</v>
      </c>
    </row>
    <row r="762" spans="1:29" x14ac:dyDescent="0.25">
      <c r="A762" s="2">
        <v>761</v>
      </c>
      <c r="B762" s="3" t="str">
        <f>TEXT(C762,"yymmdd") &amp; "-" &amp; UPPER(LEFT(P762,2)) &amp; "-" &amp; UPPER(LEFT(S762,3))</f>
        <v>100307-TR-MTA</v>
      </c>
      <c r="C762" s="3">
        <v>40244</v>
      </c>
      <c r="D762" s="3">
        <f t="shared" si="155"/>
        <v>40256</v>
      </c>
      <c r="E762" s="3">
        <f t="shared" si="156"/>
        <v>40305</v>
      </c>
      <c r="F762" s="3">
        <f t="shared" si="157"/>
        <v>40268</v>
      </c>
      <c r="G762" s="61">
        <f t="shared" si="158"/>
        <v>2010</v>
      </c>
      <c r="H762" s="61">
        <f t="shared" si="159"/>
        <v>3</v>
      </c>
      <c r="I762" s="61" t="str">
        <f>VLOOKUP(H762,'Lookup Values'!$C$2:$D$13,2,FALSE)</f>
        <v>MAR</v>
      </c>
      <c r="J762" s="61">
        <f t="shared" si="160"/>
        <v>7</v>
      </c>
      <c r="K762" s="61">
        <f t="shared" si="161"/>
        <v>1</v>
      </c>
      <c r="L762" s="61" t="str">
        <f>VLOOKUP(K762,'Lookup Values'!$F$2:$G$8,2,FALSE)</f>
        <v>Sunday</v>
      </c>
      <c r="M762" s="3">
        <v>40249</v>
      </c>
      <c r="N762" s="63">
        <f t="shared" si="154"/>
        <v>5</v>
      </c>
      <c r="O762" s="8">
        <v>0.79364760342965068</v>
      </c>
      <c r="P762" t="s">
        <v>33</v>
      </c>
      <c r="Q762" t="s">
        <v>34</v>
      </c>
      <c r="R762" t="str">
        <f t="shared" si="162"/>
        <v>Transportation: Subway</v>
      </c>
      <c r="S762" t="s">
        <v>32</v>
      </c>
      <c r="T762" t="s">
        <v>26</v>
      </c>
      <c r="U762" s="1">
        <v>30</v>
      </c>
      <c r="V762" s="1" t="str">
        <f t="shared" si="163"/>
        <v>Transportation: $30.00</v>
      </c>
      <c r="W762" s="1">
        <f>IF(U762="","",ROUND(U762*'Lookup Values'!$A$2,2))</f>
        <v>2.66</v>
      </c>
      <c r="X762" s="9" t="str">
        <f t="shared" si="164"/>
        <v>Expense</v>
      </c>
      <c r="Y762" s="2" t="s">
        <v>519</v>
      </c>
      <c r="Z762" s="3">
        <f t="shared" si="165"/>
        <v>40244</v>
      </c>
      <c r="AA762" s="67" t="str">
        <f t="shared" si="166"/>
        <v>YES</v>
      </c>
      <c r="AB762" s="2" t="str">
        <f t="shared" si="167"/>
        <v>NO</v>
      </c>
      <c r="AC762" t="str">
        <f>IF(AND(AND(G762&gt;=2007,G762&lt;=2009),OR(S762&lt;&gt;"MTA",S762&lt;&gt;"Fandango"),OR(P762="Food",P762="Shopping",P762="Entertainment")),"Awesome Transaction",IF(AND(G762&lt;=2010,Q762&lt;&gt;"Alcohol"),"Late Transaction",IF(G762=2006,"Early Transaction","CRAP Transaction")))</f>
        <v>Late Transaction</v>
      </c>
    </row>
    <row r="763" spans="1:29" x14ac:dyDescent="0.25">
      <c r="A763" s="2">
        <v>762</v>
      </c>
      <c r="B763" s="3" t="str">
        <f>TEXT(C763,"yymmdd") &amp; "-" &amp; UPPER(LEFT(P763,2)) &amp; "-" &amp; UPPER(LEFT(S763,3))</f>
        <v>120423-EN-MOE</v>
      </c>
      <c r="C763" s="3">
        <v>41022</v>
      </c>
      <c r="D763" s="3">
        <f t="shared" si="155"/>
        <v>41036</v>
      </c>
      <c r="E763" s="3">
        <f t="shared" si="156"/>
        <v>41083</v>
      </c>
      <c r="F763" s="3">
        <f t="shared" si="157"/>
        <v>41029</v>
      </c>
      <c r="G763" s="61">
        <f t="shared" si="158"/>
        <v>2012</v>
      </c>
      <c r="H763" s="61">
        <f t="shared" si="159"/>
        <v>4</v>
      </c>
      <c r="I763" s="61" t="str">
        <f>VLOOKUP(H763,'Lookup Values'!$C$2:$D$13,2,FALSE)</f>
        <v>APR</v>
      </c>
      <c r="J763" s="61">
        <f t="shared" si="160"/>
        <v>23</v>
      </c>
      <c r="K763" s="61">
        <f t="shared" si="161"/>
        <v>2</v>
      </c>
      <c r="L763" s="61" t="str">
        <f>VLOOKUP(K763,'Lookup Values'!$F$2:$G$8,2,FALSE)</f>
        <v>Monday</v>
      </c>
      <c r="M763" s="3">
        <v>41031</v>
      </c>
      <c r="N763" s="63">
        <f t="shared" si="154"/>
        <v>9</v>
      </c>
      <c r="O763" s="8">
        <v>7.7055884322758561E-2</v>
      </c>
      <c r="P763" t="s">
        <v>14</v>
      </c>
      <c r="Q763" t="s">
        <v>15</v>
      </c>
      <c r="R763" t="str">
        <f t="shared" si="162"/>
        <v>Entertainment: Alcohol</v>
      </c>
      <c r="S763" t="s">
        <v>13</v>
      </c>
      <c r="T763" t="s">
        <v>26</v>
      </c>
      <c r="U763" s="1">
        <v>193</v>
      </c>
      <c r="V763" s="1" t="str">
        <f t="shared" si="163"/>
        <v>Entertainment: $193.00</v>
      </c>
      <c r="W763" s="1">
        <f>IF(U763="","",ROUND(U763*'Lookup Values'!$A$2,2))</f>
        <v>17.13</v>
      </c>
      <c r="X763" s="9" t="str">
        <f t="shared" si="164"/>
        <v>Expense</v>
      </c>
      <c r="Y763" s="2" t="s">
        <v>710</v>
      </c>
      <c r="Z763" s="3">
        <f t="shared" si="165"/>
        <v>41022</v>
      </c>
      <c r="AA763" s="67" t="str">
        <f t="shared" si="166"/>
        <v>NO</v>
      </c>
      <c r="AB763" s="2" t="str">
        <f t="shared" si="167"/>
        <v>NO</v>
      </c>
      <c r="AC763" t="str">
        <f>IF(AND(AND(G763&gt;=2007,G763&lt;=2009),OR(S763&lt;&gt;"MTA",S763&lt;&gt;"Fandango"),OR(P763="Food",P763="Shopping",P763="Entertainment")),"Awesome Transaction",IF(AND(G763&lt;=2010,Q763&lt;&gt;"Alcohol"),"Late Transaction",IF(G763=2006,"Early Transaction","CRAP Transaction")))</f>
        <v>CRAP Transaction</v>
      </c>
    </row>
    <row r="764" spans="1:29" x14ac:dyDescent="0.25">
      <c r="A764" s="2">
        <v>763</v>
      </c>
      <c r="B764" s="3" t="str">
        <f>TEXT(C764,"yymmdd") &amp; "-" &amp; UPPER(LEFT(P764,2)) &amp; "-" &amp; UPPER(LEFT(S764,3))</f>
        <v>101209-SH-EXP</v>
      </c>
      <c r="C764" s="3">
        <v>40521</v>
      </c>
      <c r="D764" s="3">
        <f t="shared" si="155"/>
        <v>40535</v>
      </c>
      <c r="E764" s="3">
        <f t="shared" si="156"/>
        <v>40583</v>
      </c>
      <c r="F764" s="3">
        <f t="shared" si="157"/>
        <v>40543</v>
      </c>
      <c r="G764" s="61">
        <f t="shared" si="158"/>
        <v>2010</v>
      </c>
      <c r="H764" s="61">
        <f t="shared" si="159"/>
        <v>12</v>
      </c>
      <c r="I764" s="61" t="str">
        <f>VLOOKUP(H764,'Lookup Values'!$C$2:$D$13,2,FALSE)</f>
        <v>DEC</v>
      </c>
      <c r="J764" s="61">
        <f t="shared" si="160"/>
        <v>9</v>
      </c>
      <c r="K764" s="61">
        <f t="shared" si="161"/>
        <v>5</v>
      </c>
      <c r="L764" s="61" t="str">
        <f>VLOOKUP(K764,'Lookup Values'!$F$2:$G$8,2,FALSE)</f>
        <v>Thursday</v>
      </c>
      <c r="M764" s="3">
        <v>40526</v>
      </c>
      <c r="N764" s="63">
        <f t="shared" si="154"/>
        <v>5</v>
      </c>
      <c r="O764" s="8">
        <v>0.39571443256966687</v>
      </c>
      <c r="P764" t="s">
        <v>21</v>
      </c>
      <c r="Q764" t="s">
        <v>41</v>
      </c>
      <c r="R764" t="str">
        <f t="shared" si="162"/>
        <v>Shopping: Clothing</v>
      </c>
      <c r="S764" t="s">
        <v>40</v>
      </c>
      <c r="T764" t="s">
        <v>16</v>
      </c>
      <c r="U764" s="1">
        <v>13</v>
      </c>
      <c r="V764" s="1" t="str">
        <f t="shared" si="163"/>
        <v>Shopping: $13.00</v>
      </c>
      <c r="W764" s="1">
        <f>IF(U764="","",ROUND(U764*'Lookup Values'!$A$2,2))</f>
        <v>1.1499999999999999</v>
      </c>
      <c r="X764" s="9" t="str">
        <f t="shared" si="164"/>
        <v>Expense</v>
      </c>
      <c r="Y764" s="2" t="s">
        <v>308</v>
      </c>
      <c r="Z764" s="3">
        <f t="shared" si="165"/>
        <v>40521</v>
      </c>
      <c r="AA764" s="67" t="str">
        <f t="shared" si="166"/>
        <v>NO</v>
      </c>
      <c r="AB764" s="2" t="str">
        <f t="shared" si="167"/>
        <v>NO</v>
      </c>
      <c r="AC764" t="str">
        <f>IF(AND(AND(G764&gt;=2007,G764&lt;=2009),OR(S764&lt;&gt;"MTA",S764&lt;&gt;"Fandango"),OR(P764="Food",P764="Shopping",P764="Entertainment")),"Awesome Transaction",IF(AND(G764&lt;=2010,Q764&lt;&gt;"Alcohol"),"Late Transaction",IF(G764=2006,"Early Transaction","CRAP Transaction")))</f>
        <v>Late Transaction</v>
      </c>
    </row>
    <row r="765" spans="1:29" x14ac:dyDescent="0.25">
      <c r="A765" s="2">
        <v>764</v>
      </c>
      <c r="B765" s="3" t="str">
        <f>TEXT(C765,"yymmdd") &amp; "-" &amp; UPPER(LEFT(P765,2)) &amp; "-" &amp; UPPER(LEFT(S765,3))</f>
        <v>101126-TR-MTA</v>
      </c>
      <c r="C765" s="3">
        <v>40508</v>
      </c>
      <c r="D765" s="3">
        <f t="shared" si="155"/>
        <v>40522</v>
      </c>
      <c r="E765" s="3">
        <f t="shared" si="156"/>
        <v>40569</v>
      </c>
      <c r="F765" s="3">
        <f t="shared" si="157"/>
        <v>40512</v>
      </c>
      <c r="G765" s="61">
        <f t="shared" si="158"/>
        <v>2010</v>
      </c>
      <c r="H765" s="61">
        <f t="shared" si="159"/>
        <v>11</v>
      </c>
      <c r="I765" s="61" t="str">
        <f>VLOOKUP(H765,'Lookup Values'!$C$2:$D$13,2,FALSE)</f>
        <v>NOV</v>
      </c>
      <c r="J765" s="61">
        <f t="shared" si="160"/>
        <v>26</v>
      </c>
      <c r="K765" s="61">
        <f t="shared" si="161"/>
        <v>6</v>
      </c>
      <c r="L765" s="61" t="str">
        <f>VLOOKUP(K765,'Lookup Values'!$F$2:$G$8,2,FALSE)</f>
        <v>Friday</v>
      </c>
      <c r="M765" s="3">
        <v>40509</v>
      </c>
      <c r="N765" s="63">
        <f t="shared" si="154"/>
        <v>1</v>
      </c>
      <c r="O765" s="8">
        <v>0.26664700612280512</v>
      </c>
      <c r="P765" t="s">
        <v>33</v>
      </c>
      <c r="Q765" t="s">
        <v>34</v>
      </c>
      <c r="R765" t="str">
        <f t="shared" si="162"/>
        <v>Transportation: Subway</v>
      </c>
      <c r="S765" t="s">
        <v>32</v>
      </c>
      <c r="T765" t="s">
        <v>16</v>
      </c>
      <c r="U765" s="1">
        <v>120</v>
      </c>
      <c r="V765" s="1" t="str">
        <f t="shared" si="163"/>
        <v>Transportation: $120.00</v>
      </c>
      <c r="W765" s="1">
        <f>IF(U765="","",ROUND(U765*'Lookup Values'!$A$2,2))</f>
        <v>10.65</v>
      </c>
      <c r="X765" s="9" t="str">
        <f t="shared" si="164"/>
        <v>Expense</v>
      </c>
      <c r="Y765" s="2" t="s">
        <v>711</v>
      </c>
      <c r="Z765" s="3">
        <f t="shared" si="165"/>
        <v>40508</v>
      </c>
      <c r="AA765" s="67" t="str">
        <f t="shared" si="166"/>
        <v>YES</v>
      </c>
      <c r="AB765" s="2" t="str">
        <f t="shared" si="167"/>
        <v>NO</v>
      </c>
      <c r="AC765" t="str">
        <f>IF(AND(AND(G765&gt;=2007,G765&lt;=2009),OR(S765&lt;&gt;"MTA",S765&lt;&gt;"Fandango"),OR(P765="Food",P765="Shopping",P765="Entertainment")),"Awesome Transaction",IF(AND(G765&lt;=2010,Q765&lt;&gt;"Alcohol"),"Late Transaction",IF(G765=2006,"Early Transaction","CRAP Transaction")))</f>
        <v>Late Transaction</v>
      </c>
    </row>
    <row r="766" spans="1:29" x14ac:dyDescent="0.25">
      <c r="A766" s="2">
        <v>765</v>
      </c>
      <c r="B766" s="3" t="str">
        <f>TEXT(C766,"yymmdd") &amp; "-" &amp; UPPER(LEFT(P766,2)) &amp; "-" &amp; UPPER(LEFT(S766,3))</f>
        <v>120507-EN-MOE</v>
      </c>
      <c r="C766" s="3">
        <v>41036</v>
      </c>
      <c r="D766" s="3">
        <f t="shared" si="155"/>
        <v>41050</v>
      </c>
      <c r="E766" s="3">
        <f t="shared" si="156"/>
        <v>41097</v>
      </c>
      <c r="F766" s="3">
        <f t="shared" si="157"/>
        <v>41060</v>
      </c>
      <c r="G766" s="61">
        <f t="shared" si="158"/>
        <v>2012</v>
      </c>
      <c r="H766" s="61">
        <f t="shared" si="159"/>
        <v>5</v>
      </c>
      <c r="I766" s="61" t="str">
        <f>VLOOKUP(H766,'Lookup Values'!$C$2:$D$13,2,FALSE)</f>
        <v>MAY</v>
      </c>
      <c r="J766" s="61">
        <f t="shared" si="160"/>
        <v>7</v>
      </c>
      <c r="K766" s="61">
        <f t="shared" si="161"/>
        <v>2</v>
      </c>
      <c r="L766" s="61" t="str">
        <f>VLOOKUP(K766,'Lookup Values'!$F$2:$G$8,2,FALSE)</f>
        <v>Monday</v>
      </c>
      <c r="M766" s="3">
        <v>41042</v>
      </c>
      <c r="N766" s="63">
        <f t="shared" si="154"/>
        <v>6</v>
      </c>
      <c r="O766" s="8">
        <v>0.62122524370024135</v>
      </c>
      <c r="P766" t="s">
        <v>14</v>
      </c>
      <c r="Q766" t="s">
        <v>15</v>
      </c>
      <c r="R766" t="str">
        <f t="shared" si="162"/>
        <v>Entertainment: Alcohol</v>
      </c>
      <c r="S766" t="s">
        <v>13</v>
      </c>
      <c r="T766" t="s">
        <v>16</v>
      </c>
      <c r="U766" s="1">
        <v>327</v>
      </c>
      <c r="V766" s="1" t="str">
        <f t="shared" si="163"/>
        <v>Entertainment: $327.00</v>
      </c>
      <c r="W766" s="1">
        <f>IF(U766="","",ROUND(U766*'Lookup Values'!$A$2,2))</f>
        <v>29.02</v>
      </c>
      <c r="X766" s="9" t="str">
        <f t="shared" si="164"/>
        <v>Expense</v>
      </c>
      <c r="Y766" s="2" t="s">
        <v>712</v>
      </c>
      <c r="Z766" s="3">
        <f t="shared" si="165"/>
        <v>41036</v>
      </c>
      <c r="AA766" s="67" t="str">
        <f t="shared" si="166"/>
        <v>NO</v>
      </c>
      <c r="AB766" s="2" t="str">
        <f t="shared" si="167"/>
        <v>NO</v>
      </c>
      <c r="AC766" t="str">
        <f>IF(AND(AND(G766&gt;=2007,G766&lt;=2009),OR(S766&lt;&gt;"MTA",S766&lt;&gt;"Fandango"),OR(P766="Food",P766="Shopping",P766="Entertainment")),"Awesome Transaction",IF(AND(G766&lt;=2010,Q766&lt;&gt;"Alcohol"),"Late Transaction",IF(G766=2006,"Early Transaction","CRAP Transaction")))</f>
        <v>CRAP Transaction</v>
      </c>
    </row>
    <row r="767" spans="1:29" x14ac:dyDescent="0.25">
      <c r="A767" s="2">
        <v>766</v>
      </c>
      <c r="B767" s="3" t="str">
        <f>TEXT(C767,"yymmdd") &amp; "-" &amp; UPPER(LEFT(P767,2)) &amp; "-" &amp; UPPER(LEFT(S767,3))</f>
        <v>120404-ED-ANT</v>
      </c>
      <c r="C767" s="3">
        <v>41003</v>
      </c>
      <c r="D767" s="3">
        <f t="shared" si="155"/>
        <v>41017</v>
      </c>
      <c r="E767" s="3">
        <f t="shared" si="156"/>
        <v>41064</v>
      </c>
      <c r="F767" s="3">
        <f t="shared" si="157"/>
        <v>41029</v>
      </c>
      <c r="G767" s="61">
        <f t="shared" si="158"/>
        <v>2012</v>
      </c>
      <c r="H767" s="61">
        <f t="shared" si="159"/>
        <v>4</v>
      </c>
      <c r="I767" s="61" t="str">
        <f>VLOOKUP(H767,'Lookup Values'!$C$2:$D$13,2,FALSE)</f>
        <v>APR</v>
      </c>
      <c r="J767" s="61">
        <f t="shared" si="160"/>
        <v>4</v>
      </c>
      <c r="K767" s="61">
        <f t="shared" si="161"/>
        <v>4</v>
      </c>
      <c r="L767" s="61" t="str">
        <f>VLOOKUP(K767,'Lookup Values'!$F$2:$G$8,2,FALSE)</f>
        <v>Wednesday</v>
      </c>
      <c r="M767" s="3">
        <v>41012</v>
      </c>
      <c r="N767" s="63">
        <f t="shared" si="154"/>
        <v>9</v>
      </c>
      <c r="O767" s="8">
        <v>0.51362909867156159</v>
      </c>
      <c r="P767" t="s">
        <v>24</v>
      </c>
      <c r="Q767" t="s">
        <v>25</v>
      </c>
      <c r="R767" t="str">
        <f t="shared" si="162"/>
        <v>Education: Tango Lessons</v>
      </c>
      <c r="S767" t="s">
        <v>23</v>
      </c>
      <c r="T767" t="s">
        <v>16</v>
      </c>
      <c r="U767" s="1">
        <v>428</v>
      </c>
      <c r="V767" s="1" t="str">
        <f t="shared" si="163"/>
        <v>Education: $428.00</v>
      </c>
      <c r="W767" s="1">
        <f>IF(U767="","",ROUND(U767*'Lookup Values'!$A$2,2))</f>
        <v>37.99</v>
      </c>
      <c r="X767" s="9" t="str">
        <f t="shared" si="164"/>
        <v>Expense</v>
      </c>
      <c r="Y767" s="2" t="s">
        <v>650</v>
      </c>
      <c r="Z767" s="3">
        <f t="shared" si="165"/>
        <v>41003</v>
      </c>
      <c r="AA767" s="67" t="str">
        <f t="shared" si="166"/>
        <v>NO</v>
      </c>
      <c r="AB767" s="2" t="str">
        <f t="shared" si="167"/>
        <v>NO</v>
      </c>
      <c r="AC767" t="str">
        <f>IF(AND(AND(G767&gt;=2007,G767&lt;=2009),OR(S767&lt;&gt;"MTA",S767&lt;&gt;"Fandango"),OR(P767="Food",P767="Shopping",P767="Entertainment")),"Awesome Transaction",IF(AND(G767&lt;=2010,Q767&lt;&gt;"Alcohol"),"Late Transaction",IF(G767=2006,"Early Transaction","CRAP Transaction")))</f>
        <v>CRAP Transaction</v>
      </c>
    </row>
    <row r="768" spans="1:29" x14ac:dyDescent="0.25">
      <c r="A768" s="2">
        <v>767</v>
      </c>
      <c r="B768" s="3" t="str">
        <f>TEXT(C768,"yymmdd") &amp; "-" &amp; UPPER(LEFT(P768,2)) &amp; "-" &amp; UPPER(LEFT(S768,3))</f>
        <v>090204-IN-EZE</v>
      </c>
      <c r="C768" s="3">
        <v>39848</v>
      </c>
      <c r="D768" s="3">
        <f t="shared" si="155"/>
        <v>39862</v>
      </c>
      <c r="E768" s="3">
        <f t="shared" si="156"/>
        <v>39907</v>
      </c>
      <c r="F768" s="3">
        <f t="shared" si="157"/>
        <v>39872</v>
      </c>
      <c r="G768" s="61">
        <f t="shared" si="158"/>
        <v>2009</v>
      </c>
      <c r="H768" s="61">
        <f t="shared" si="159"/>
        <v>2</v>
      </c>
      <c r="I768" s="61" t="str">
        <f>VLOOKUP(H768,'Lookup Values'!$C$2:$D$13,2,FALSE)</f>
        <v>FEB</v>
      </c>
      <c r="J768" s="61">
        <f t="shared" si="160"/>
        <v>4</v>
      </c>
      <c r="K768" s="61">
        <f t="shared" si="161"/>
        <v>4</v>
      </c>
      <c r="L768" s="61" t="str">
        <f>VLOOKUP(K768,'Lookup Values'!$F$2:$G$8,2,FALSE)</f>
        <v>Wednesday</v>
      </c>
      <c r="M768" s="3">
        <v>39853</v>
      </c>
      <c r="N768" s="63">
        <f t="shared" si="154"/>
        <v>5</v>
      </c>
      <c r="O768" s="8">
        <v>0.33771915403696573</v>
      </c>
      <c r="P768" t="s">
        <v>61</v>
      </c>
      <c r="Q768" t="s">
        <v>62</v>
      </c>
      <c r="R768" t="str">
        <f t="shared" si="162"/>
        <v>Income: Salary</v>
      </c>
      <c r="S768" t="s">
        <v>65</v>
      </c>
      <c r="T768" t="s">
        <v>16</v>
      </c>
      <c r="U768" s="1">
        <v>109</v>
      </c>
      <c r="V768" s="1" t="str">
        <f t="shared" si="163"/>
        <v>Income: $109.00</v>
      </c>
      <c r="W768" s="1">
        <f>IF(U768="","",ROUND(U768*'Lookup Values'!$A$2,2))</f>
        <v>9.67</v>
      </c>
      <c r="X768" s="9" t="str">
        <f t="shared" si="164"/>
        <v>Income</v>
      </c>
      <c r="Y768" s="2" t="s">
        <v>713</v>
      </c>
      <c r="Z768" s="3">
        <f t="shared" si="165"/>
        <v>39848</v>
      </c>
      <c r="AA768" s="67" t="str">
        <f t="shared" si="166"/>
        <v>NO</v>
      </c>
      <c r="AB768" s="2" t="str">
        <f t="shared" si="167"/>
        <v>NO</v>
      </c>
      <c r="AC768" t="str">
        <f>IF(AND(AND(G768&gt;=2007,G768&lt;=2009),OR(S768&lt;&gt;"MTA",S768&lt;&gt;"Fandango"),OR(P768="Food",P768="Shopping",P768="Entertainment")),"Awesome Transaction",IF(AND(G768&lt;=2010,Q768&lt;&gt;"Alcohol"),"Late Transaction",IF(G768=2006,"Early Transaction","CRAP Transaction")))</f>
        <v>Late Transaction</v>
      </c>
    </row>
    <row r="769" spans="1:29" x14ac:dyDescent="0.25">
      <c r="A769" s="2">
        <v>768</v>
      </c>
      <c r="B769" s="3" t="str">
        <f>TEXT(C769,"yymmdd") &amp; "-" &amp; UPPER(LEFT(P769,2)) &amp; "-" &amp; UPPER(LEFT(S769,3))</f>
        <v>080701-ED-SKI</v>
      </c>
      <c r="C769" s="3">
        <v>39630</v>
      </c>
      <c r="D769" s="3">
        <f t="shared" si="155"/>
        <v>39644</v>
      </c>
      <c r="E769" s="3">
        <f t="shared" si="156"/>
        <v>39692</v>
      </c>
      <c r="F769" s="3">
        <f t="shared" si="157"/>
        <v>39660</v>
      </c>
      <c r="G769" s="61">
        <f t="shared" si="158"/>
        <v>2008</v>
      </c>
      <c r="H769" s="61">
        <f t="shared" si="159"/>
        <v>7</v>
      </c>
      <c r="I769" s="61" t="str">
        <f>VLOOKUP(H769,'Lookup Values'!$C$2:$D$13,2,FALSE)</f>
        <v>JUL</v>
      </c>
      <c r="J769" s="61">
        <f t="shared" si="160"/>
        <v>1</v>
      </c>
      <c r="K769" s="61">
        <f t="shared" si="161"/>
        <v>3</v>
      </c>
      <c r="L769" s="61" t="str">
        <f>VLOOKUP(K769,'Lookup Values'!$F$2:$G$8,2,FALSE)</f>
        <v>Tuesday</v>
      </c>
      <c r="M769" s="3">
        <v>39631</v>
      </c>
      <c r="N769" s="63">
        <f t="shared" si="154"/>
        <v>1</v>
      </c>
      <c r="O769" s="8">
        <v>0.67054975530818473</v>
      </c>
      <c r="P769" t="s">
        <v>24</v>
      </c>
      <c r="Q769" t="s">
        <v>36</v>
      </c>
      <c r="R769" t="str">
        <f t="shared" si="162"/>
        <v>Education: Professional Development</v>
      </c>
      <c r="S769" t="s">
        <v>35</v>
      </c>
      <c r="T769" t="s">
        <v>26</v>
      </c>
      <c r="U769" s="1">
        <v>404</v>
      </c>
      <c r="V769" s="1" t="str">
        <f t="shared" si="163"/>
        <v>Education: $404.00</v>
      </c>
      <c r="W769" s="1">
        <f>IF(U769="","",ROUND(U769*'Lookup Values'!$A$2,2))</f>
        <v>35.86</v>
      </c>
      <c r="X769" s="9" t="str">
        <f t="shared" si="164"/>
        <v>Expense</v>
      </c>
      <c r="Y769" s="2" t="s">
        <v>714</v>
      </c>
      <c r="Z769" s="3">
        <f t="shared" si="165"/>
        <v>39630</v>
      </c>
      <c r="AA769" s="67" t="str">
        <f t="shared" si="166"/>
        <v>YES</v>
      </c>
      <c r="AB769" s="2" t="str">
        <f t="shared" si="167"/>
        <v>YES</v>
      </c>
      <c r="AC769" t="str">
        <f>IF(AND(AND(G769&gt;=2007,G769&lt;=2009),OR(S769&lt;&gt;"MTA",S769&lt;&gt;"Fandango"),OR(P769="Food",P769="Shopping",P769="Entertainment")),"Awesome Transaction",IF(AND(G769&lt;=2010,Q769&lt;&gt;"Alcohol"),"Late Transaction",IF(G769=2006,"Early Transaction","CRAP Transaction")))</f>
        <v>Late Transaction</v>
      </c>
    </row>
    <row r="770" spans="1:29" x14ac:dyDescent="0.25">
      <c r="A770" s="2">
        <v>769</v>
      </c>
      <c r="B770" s="3" t="str">
        <f>TEXT(C770,"yymmdd") &amp; "-" &amp; UPPER(LEFT(P770,2)) &amp; "-" &amp; UPPER(LEFT(S770,3))</f>
        <v>070803-SH-AMA</v>
      </c>
      <c r="C770" s="3">
        <v>39297</v>
      </c>
      <c r="D770" s="3">
        <f t="shared" si="155"/>
        <v>39311</v>
      </c>
      <c r="E770" s="3">
        <f t="shared" si="156"/>
        <v>39358</v>
      </c>
      <c r="F770" s="3">
        <f t="shared" si="157"/>
        <v>39325</v>
      </c>
      <c r="G770" s="61">
        <f t="shared" si="158"/>
        <v>2007</v>
      </c>
      <c r="H770" s="61">
        <f t="shared" si="159"/>
        <v>8</v>
      </c>
      <c r="I770" s="61" t="str">
        <f>VLOOKUP(H770,'Lookup Values'!$C$2:$D$13,2,FALSE)</f>
        <v>AUG</v>
      </c>
      <c r="J770" s="61">
        <f t="shared" si="160"/>
        <v>3</v>
      </c>
      <c r="K770" s="61">
        <f t="shared" si="161"/>
        <v>6</v>
      </c>
      <c r="L770" s="61" t="str">
        <f>VLOOKUP(K770,'Lookup Values'!$F$2:$G$8,2,FALSE)</f>
        <v>Friday</v>
      </c>
      <c r="M770" s="3">
        <v>39300</v>
      </c>
      <c r="N770" s="63">
        <f t="shared" ref="N770:N833" si="168">M770-C770</f>
        <v>3</v>
      </c>
      <c r="O770" s="8">
        <v>0.36072282053459093</v>
      </c>
      <c r="P770" t="s">
        <v>21</v>
      </c>
      <c r="Q770" t="s">
        <v>22</v>
      </c>
      <c r="R770" t="str">
        <f t="shared" si="162"/>
        <v>Shopping: Electronics</v>
      </c>
      <c r="S770" t="s">
        <v>20</v>
      </c>
      <c r="T770" t="s">
        <v>16</v>
      </c>
      <c r="U770" s="1">
        <v>441</v>
      </c>
      <c r="V770" s="1" t="str">
        <f t="shared" si="163"/>
        <v>Shopping: $441.00</v>
      </c>
      <c r="W770" s="1">
        <f>IF(U770="","",ROUND(U770*'Lookup Values'!$A$2,2))</f>
        <v>39.14</v>
      </c>
      <c r="X770" s="9" t="str">
        <f t="shared" si="164"/>
        <v>Expense</v>
      </c>
      <c r="Y770" s="2" t="s">
        <v>219</v>
      </c>
      <c r="Z770" s="3">
        <f t="shared" si="165"/>
        <v>39297</v>
      </c>
      <c r="AA770" s="67" t="str">
        <f t="shared" si="166"/>
        <v>YES</v>
      </c>
      <c r="AB770" s="2" t="str">
        <f t="shared" si="167"/>
        <v>YES</v>
      </c>
      <c r="AC770" t="str">
        <f>IF(AND(AND(G770&gt;=2007,G770&lt;=2009),OR(S770&lt;&gt;"MTA",S770&lt;&gt;"Fandango"),OR(P770="Food",P770="Shopping",P770="Entertainment")),"Awesome Transaction",IF(AND(G770&lt;=2010,Q770&lt;&gt;"Alcohol"),"Late Transaction",IF(G770=2006,"Early Transaction","CRAP Transaction")))</f>
        <v>Awesome Transaction</v>
      </c>
    </row>
    <row r="771" spans="1:29" x14ac:dyDescent="0.25">
      <c r="A771" s="2">
        <v>770</v>
      </c>
      <c r="B771" s="3" t="str">
        <f>TEXT(C771,"yymmdd") &amp; "-" &amp; UPPER(LEFT(P771,2)) &amp; "-" &amp; UPPER(LEFT(S771,3))</f>
        <v>090606-EN-MOE</v>
      </c>
      <c r="C771" s="3">
        <v>39970</v>
      </c>
      <c r="D771" s="3">
        <f t="shared" ref="D771:D834" si="169">WORKDAY(C771,10)</f>
        <v>39983</v>
      </c>
      <c r="E771" s="3">
        <f t="shared" ref="E771:E834" si="170">EDATE(C771,2)</f>
        <v>40031</v>
      </c>
      <c r="F771" s="3">
        <f t="shared" ref="F771:F834" si="171">EOMONTH(C771,0)</f>
        <v>39994</v>
      </c>
      <c r="G771" s="61">
        <f t="shared" ref="G771:G834" si="172">YEAR(C771)</f>
        <v>2009</v>
      </c>
      <c r="H771" s="61">
        <f t="shared" ref="H771:H834" si="173">MONTH(C771)</f>
        <v>6</v>
      </c>
      <c r="I771" s="61" t="str">
        <f>VLOOKUP(H771,'Lookup Values'!$C$2:$D$13,2,FALSE)</f>
        <v>JUN</v>
      </c>
      <c r="J771" s="61">
        <f t="shared" ref="J771:J834" si="174">DAY(C771)</f>
        <v>6</v>
      </c>
      <c r="K771" s="61">
        <f t="shared" ref="K771:K834" si="175">WEEKDAY(C771)</f>
        <v>7</v>
      </c>
      <c r="L771" s="61" t="str">
        <f>VLOOKUP(K771,'Lookup Values'!$F$2:$G$8,2,FALSE)</f>
        <v>Saturday</v>
      </c>
      <c r="M771" s="3">
        <v>39978</v>
      </c>
      <c r="N771" s="63">
        <f t="shared" si="168"/>
        <v>8</v>
      </c>
      <c r="O771" s="8">
        <v>0.72087298128145516</v>
      </c>
      <c r="P771" t="s">
        <v>14</v>
      </c>
      <c r="Q771" t="s">
        <v>15</v>
      </c>
      <c r="R771" t="str">
        <f t="shared" ref="R771:R834" si="176">P771 &amp; ": " &amp; Q771</f>
        <v>Entertainment: Alcohol</v>
      </c>
      <c r="S771" t="s">
        <v>13</v>
      </c>
      <c r="T771" t="s">
        <v>26</v>
      </c>
      <c r="U771" s="1">
        <v>151</v>
      </c>
      <c r="V771" s="1" t="str">
        <f t="shared" ref="V771:V834" si="177">P771 &amp; ": " &amp; TEXT(U771,"$#,###.00")</f>
        <v>Entertainment: $151.00</v>
      </c>
      <c r="W771" s="1">
        <f>IF(U771="","",ROUND(U771*'Lookup Values'!$A$2,2))</f>
        <v>13.4</v>
      </c>
      <c r="X771" s="9" t="str">
        <f t="shared" ref="X771:X834" si="178">IF(P771="Income","Income","Expense")</f>
        <v>Expense</v>
      </c>
      <c r="Y771" s="2" t="s">
        <v>715</v>
      </c>
      <c r="Z771" s="3">
        <f t="shared" ref="Z771:Z834" si="179">VALUE(SUBSTITUTE(Y771,".","/"))</f>
        <v>39970</v>
      </c>
      <c r="AA771" s="67" t="str">
        <f t="shared" ref="AA771:AA834" si="180">IF(OR(P771="Transportation",Q771="Professional Development",Q771="Electronics"),"YES","NO")</f>
        <v>NO</v>
      </c>
      <c r="AB771" s="2" t="str">
        <f t="shared" ref="AB771:AB834" si="181">IF(AND(AA771="YES",U771&gt;=400),"YES","NO")</f>
        <v>NO</v>
      </c>
      <c r="AC771" t="str">
        <f>IF(AND(AND(G771&gt;=2007,G771&lt;=2009),OR(S771&lt;&gt;"MTA",S771&lt;&gt;"Fandango"),OR(P771="Food",P771="Shopping",P771="Entertainment")),"Awesome Transaction",IF(AND(G771&lt;=2010,Q771&lt;&gt;"Alcohol"),"Late Transaction",IF(G771=2006,"Early Transaction","CRAP Transaction")))</f>
        <v>Awesome Transaction</v>
      </c>
    </row>
    <row r="772" spans="1:29" x14ac:dyDescent="0.25">
      <c r="A772" s="2">
        <v>771</v>
      </c>
      <c r="B772" s="3" t="str">
        <f>TEXT(C772,"yymmdd") &amp; "-" &amp; UPPER(LEFT(P772,2)) &amp; "-" &amp; UPPER(LEFT(S772,3))</f>
        <v>090926-EN-FAN</v>
      </c>
      <c r="C772" s="3">
        <v>40082</v>
      </c>
      <c r="D772" s="3">
        <f t="shared" si="169"/>
        <v>40095</v>
      </c>
      <c r="E772" s="3">
        <f t="shared" si="170"/>
        <v>40143</v>
      </c>
      <c r="F772" s="3">
        <f t="shared" si="171"/>
        <v>40086</v>
      </c>
      <c r="G772" s="61">
        <f t="shared" si="172"/>
        <v>2009</v>
      </c>
      <c r="H772" s="61">
        <f t="shared" si="173"/>
        <v>9</v>
      </c>
      <c r="I772" s="61" t="str">
        <f>VLOOKUP(H772,'Lookup Values'!$C$2:$D$13,2,FALSE)</f>
        <v>SEP</v>
      </c>
      <c r="J772" s="61">
        <f t="shared" si="174"/>
        <v>26</v>
      </c>
      <c r="K772" s="61">
        <f t="shared" si="175"/>
        <v>7</v>
      </c>
      <c r="L772" s="61" t="str">
        <f>VLOOKUP(K772,'Lookup Values'!$F$2:$G$8,2,FALSE)</f>
        <v>Saturday</v>
      </c>
      <c r="M772" s="3">
        <v>40083</v>
      </c>
      <c r="N772" s="63">
        <f t="shared" si="168"/>
        <v>1</v>
      </c>
      <c r="O772" s="8">
        <v>3.5135725121401284E-2</v>
      </c>
      <c r="P772" t="s">
        <v>14</v>
      </c>
      <c r="Q772" t="s">
        <v>28</v>
      </c>
      <c r="R772" t="str">
        <f t="shared" si="176"/>
        <v>Entertainment: Movies</v>
      </c>
      <c r="S772" t="s">
        <v>27</v>
      </c>
      <c r="T772" t="s">
        <v>26</v>
      </c>
      <c r="U772" s="1">
        <v>63</v>
      </c>
      <c r="V772" s="1" t="str">
        <f t="shared" si="177"/>
        <v>Entertainment: $63.00</v>
      </c>
      <c r="W772" s="1">
        <f>IF(U772="","",ROUND(U772*'Lookup Values'!$A$2,2))</f>
        <v>5.59</v>
      </c>
      <c r="X772" s="9" t="str">
        <f t="shared" si="178"/>
        <v>Expense</v>
      </c>
      <c r="Y772" s="2" t="s">
        <v>716</v>
      </c>
      <c r="Z772" s="3">
        <f t="shared" si="179"/>
        <v>40082</v>
      </c>
      <c r="AA772" s="67" t="str">
        <f t="shared" si="180"/>
        <v>NO</v>
      </c>
      <c r="AB772" s="2" t="str">
        <f t="shared" si="181"/>
        <v>NO</v>
      </c>
      <c r="AC772" t="str">
        <f>IF(AND(AND(G772&gt;=2007,G772&lt;=2009),OR(S772&lt;&gt;"MTA",S772&lt;&gt;"Fandango"),OR(P772="Food",P772="Shopping",P772="Entertainment")),"Awesome Transaction",IF(AND(G772&lt;=2010,Q772&lt;&gt;"Alcohol"),"Late Transaction",IF(G772=2006,"Early Transaction","CRAP Transaction")))</f>
        <v>Awesome Transaction</v>
      </c>
    </row>
    <row r="773" spans="1:29" x14ac:dyDescent="0.25">
      <c r="A773" s="2">
        <v>772</v>
      </c>
      <c r="B773" s="3" t="str">
        <f>TEXT(C773,"yymmdd") &amp; "-" &amp; UPPER(LEFT(P773,2)) &amp; "-" &amp; UPPER(LEFT(S773,3))</f>
        <v>090915-TR-MTA</v>
      </c>
      <c r="C773" s="3">
        <v>40071</v>
      </c>
      <c r="D773" s="3">
        <f t="shared" si="169"/>
        <v>40085</v>
      </c>
      <c r="E773" s="3">
        <f t="shared" si="170"/>
        <v>40132</v>
      </c>
      <c r="F773" s="3">
        <f t="shared" si="171"/>
        <v>40086</v>
      </c>
      <c r="G773" s="61">
        <f t="shared" si="172"/>
        <v>2009</v>
      </c>
      <c r="H773" s="61">
        <f t="shared" si="173"/>
        <v>9</v>
      </c>
      <c r="I773" s="61" t="str">
        <f>VLOOKUP(H773,'Lookup Values'!$C$2:$D$13,2,FALSE)</f>
        <v>SEP</v>
      </c>
      <c r="J773" s="61">
        <f t="shared" si="174"/>
        <v>15</v>
      </c>
      <c r="K773" s="61">
        <f t="shared" si="175"/>
        <v>3</v>
      </c>
      <c r="L773" s="61" t="str">
        <f>VLOOKUP(K773,'Lookup Values'!$F$2:$G$8,2,FALSE)</f>
        <v>Tuesday</v>
      </c>
      <c r="M773" s="3">
        <v>40078</v>
      </c>
      <c r="N773" s="63">
        <f t="shared" si="168"/>
        <v>7</v>
      </c>
      <c r="O773" s="8">
        <v>0.9167866574812793</v>
      </c>
      <c r="P773" t="s">
        <v>33</v>
      </c>
      <c r="Q773" t="s">
        <v>34</v>
      </c>
      <c r="R773" t="str">
        <f t="shared" si="176"/>
        <v>Transportation: Subway</v>
      </c>
      <c r="S773" t="s">
        <v>32</v>
      </c>
      <c r="T773" t="s">
        <v>29</v>
      </c>
      <c r="U773" s="1">
        <v>323</v>
      </c>
      <c r="V773" s="1" t="str">
        <f t="shared" si="177"/>
        <v>Transportation: $323.00</v>
      </c>
      <c r="W773" s="1">
        <f>IF(U773="","",ROUND(U773*'Lookup Values'!$A$2,2))</f>
        <v>28.67</v>
      </c>
      <c r="X773" s="9" t="str">
        <f t="shared" si="178"/>
        <v>Expense</v>
      </c>
      <c r="Y773" s="2" t="s">
        <v>218</v>
      </c>
      <c r="Z773" s="3">
        <f t="shared" si="179"/>
        <v>40071</v>
      </c>
      <c r="AA773" s="67" t="str">
        <f t="shared" si="180"/>
        <v>YES</v>
      </c>
      <c r="AB773" s="2" t="str">
        <f t="shared" si="181"/>
        <v>NO</v>
      </c>
      <c r="AC773" t="str">
        <f>IF(AND(AND(G773&gt;=2007,G773&lt;=2009),OR(S773&lt;&gt;"MTA",S773&lt;&gt;"Fandango"),OR(P773="Food",P773="Shopping",P773="Entertainment")),"Awesome Transaction",IF(AND(G773&lt;=2010,Q773&lt;&gt;"Alcohol"),"Late Transaction",IF(G773=2006,"Early Transaction","CRAP Transaction")))</f>
        <v>Late Transaction</v>
      </c>
    </row>
    <row r="774" spans="1:29" x14ac:dyDescent="0.25">
      <c r="A774" s="2">
        <v>773</v>
      </c>
      <c r="B774" s="3" t="str">
        <f>TEXT(C774,"yymmdd") &amp; "-" &amp; UPPER(LEFT(P774,2)) &amp; "-" &amp; UPPER(LEFT(S774,3))</f>
        <v>070224-FO-TRA</v>
      </c>
      <c r="C774" s="3">
        <v>39137</v>
      </c>
      <c r="D774" s="3">
        <f t="shared" si="169"/>
        <v>39150</v>
      </c>
      <c r="E774" s="3">
        <f t="shared" si="170"/>
        <v>39196</v>
      </c>
      <c r="F774" s="3">
        <f t="shared" si="171"/>
        <v>39141</v>
      </c>
      <c r="G774" s="61">
        <f t="shared" si="172"/>
        <v>2007</v>
      </c>
      <c r="H774" s="61">
        <f t="shared" si="173"/>
        <v>2</v>
      </c>
      <c r="I774" s="61" t="str">
        <f>VLOOKUP(H774,'Lookup Values'!$C$2:$D$13,2,FALSE)</f>
        <v>FEB</v>
      </c>
      <c r="J774" s="61">
        <f t="shared" si="174"/>
        <v>24</v>
      </c>
      <c r="K774" s="61">
        <f t="shared" si="175"/>
        <v>7</v>
      </c>
      <c r="L774" s="61" t="str">
        <f>VLOOKUP(K774,'Lookup Values'!$F$2:$G$8,2,FALSE)</f>
        <v>Saturday</v>
      </c>
      <c r="M774" s="3">
        <v>39141</v>
      </c>
      <c r="N774" s="63">
        <f t="shared" si="168"/>
        <v>4</v>
      </c>
      <c r="O774" s="8">
        <v>0.94106457704294633</v>
      </c>
      <c r="P774" t="s">
        <v>18</v>
      </c>
      <c r="Q774" t="s">
        <v>31</v>
      </c>
      <c r="R774" t="str">
        <f t="shared" si="176"/>
        <v>Food: Groceries</v>
      </c>
      <c r="S774" t="s">
        <v>30</v>
      </c>
      <c r="T774" t="s">
        <v>29</v>
      </c>
      <c r="U774" s="1">
        <v>161</v>
      </c>
      <c r="V774" s="1" t="str">
        <f t="shared" si="177"/>
        <v>Food: $161.00</v>
      </c>
      <c r="W774" s="1">
        <f>IF(U774="","",ROUND(U774*'Lookup Values'!$A$2,2))</f>
        <v>14.29</v>
      </c>
      <c r="X774" s="9" t="str">
        <f t="shared" si="178"/>
        <v>Expense</v>
      </c>
      <c r="Y774" s="2" t="s">
        <v>717</v>
      </c>
      <c r="Z774" s="3">
        <f t="shared" si="179"/>
        <v>39137</v>
      </c>
      <c r="AA774" s="67" t="str">
        <f t="shared" si="180"/>
        <v>NO</v>
      </c>
      <c r="AB774" s="2" t="str">
        <f t="shared" si="181"/>
        <v>NO</v>
      </c>
      <c r="AC774" t="str">
        <f>IF(AND(AND(G774&gt;=2007,G774&lt;=2009),OR(S774&lt;&gt;"MTA",S774&lt;&gt;"Fandango"),OR(P774="Food",P774="Shopping",P774="Entertainment")),"Awesome Transaction",IF(AND(G774&lt;=2010,Q774&lt;&gt;"Alcohol"),"Late Transaction",IF(G774=2006,"Early Transaction","CRAP Transaction")))</f>
        <v>Awesome Transaction</v>
      </c>
    </row>
    <row r="775" spans="1:29" x14ac:dyDescent="0.25">
      <c r="A775" s="2">
        <v>774</v>
      </c>
      <c r="B775" s="3" t="str">
        <f>TEXT(C775,"yymmdd") &amp; "-" &amp; UPPER(LEFT(P775,2)) &amp; "-" &amp; UPPER(LEFT(S775,3))</f>
        <v>100718-HO-BED</v>
      </c>
      <c r="C775" s="3">
        <v>40377</v>
      </c>
      <c r="D775" s="3">
        <f t="shared" si="169"/>
        <v>40389</v>
      </c>
      <c r="E775" s="3">
        <f t="shared" si="170"/>
        <v>40439</v>
      </c>
      <c r="F775" s="3">
        <f t="shared" si="171"/>
        <v>40390</v>
      </c>
      <c r="G775" s="61">
        <f t="shared" si="172"/>
        <v>2010</v>
      </c>
      <c r="H775" s="61">
        <f t="shared" si="173"/>
        <v>7</v>
      </c>
      <c r="I775" s="61" t="str">
        <f>VLOOKUP(H775,'Lookup Values'!$C$2:$D$13,2,FALSE)</f>
        <v>JUL</v>
      </c>
      <c r="J775" s="61">
        <f t="shared" si="174"/>
        <v>18</v>
      </c>
      <c r="K775" s="61">
        <f t="shared" si="175"/>
        <v>1</v>
      </c>
      <c r="L775" s="61" t="str">
        <f>VLOOKUP(K775,'Lookup Values'!$F$2:$G$8,2,FALSE)</f>
        <v>Sunday</v>
      </c>
      <c r="M775" s="3">
        <v>40383</v>
      </c>
      <c r="N775" s="63">
        <f t="shared" si="168"/>
        <v>6</v>
      </c>
      <c r="O775" s="8">
        <v>0.61478799187400424</v>
      </c>
      <c r="P775" t="s">
        <v>38</v>
      </c>
      <c r="Q775" t="s">
        <v>39</v>
      </c>
      <c r="R775" t="str">
        <f t="shared" si="176"/>
        <v>Home: Cleaning Supplies</v>
      </c>
      <c r="S775" t="s">
        <v>37</v>
      </c>
      <c r="T775" t="s">
        <v>29</v>
      </c>
      <c r="U775" s="1">
        <v>208</v>
      </c>
      <c r="V775" s="1" t="str">
        <f t="shared" si="177"/>
        <v>Home: $208.00</v>
      </c>
      <c r="W775" s="1">
        <f>IF(U775="","",ROUND(U775*'Lookup Values'!$A$2,2))</f>
        <v>18.46</v>
      </c>
      <c r="X775" s="9" t="str">
        <f t="shared" si="178"/>
        <v>Expense</v>
      </c>
      <c r="Y775" s="2" t="s">
        <v>718</v>
      </c>
      <c r="Z775" s="3">
        <f t="shared" si="179"/>
        <v>40377</v>
      </c>
      <c r="AA775" s="67" t="str">
        <f t="shared" si="180"/>
        <v>NO</v>
      </c>
      <c r="AB775" s="2" t="str">
        <f t="shared" si="181"/>
        <v>NO</v>
      </c>
      <c r="AC775" t="str">
        <f>IF(AND(AND(G775&gt;=2007,G775&lt;=2009),OR(S775&lt;&gt;"MTA",S775&lt;&gt;"Fandango"),OR(P775="Food",P775="Shopping",P775="Entertainment")),"Awesome Transaction",IF(AND(G775&lt;=2010,Q775&lt;&gt;"Alcohol"),"Late Transaction",IF(G775=2006,"Early Transaction","CRAP Transaction")))</f>
        <v>Late Transaction</v>
      </c>
    </row>
    <row r="776" spans="1:29" x14ac:dyDescent="0.25">
      <c r="A776" s="2">
        <v>775</v>
      </c>
      <c r="B776" s="3" t="str">
        <f>TEXT(C776,"yymmdd") &amp; "-" &amp; UPPER(LEFT(P776,2)) &amp; "-" &amp; UPPER(LEFT(S776,3))</f>
        <v>110710-FO-CIT</v>
      </c>
      <c r="C776" s="3">
        <v>40734</v>
      </c>
      <c r="D776" s="3">
        <f t="shared" si="169"/>
        <v>40746</v>
      </c>
      <c r="E776" s="3">
        <f t="shared" si="170"/>
        <v>40796</v>
      </c>
      <c r="F776" s="3">
        <f t="shared" si="171"/>
        <v>40755</v>
      </c>
      <c r="G776" s="61">
        <f t="shared" si="172"/>
        <v>2011</v>
      </c>
      <c r="H776" s="61">
        <f t="shared" si="173"/>
        <v>7</v>
      </c>
      <c r="I776" s="61" t="str">
        <f>VLOOKUP(H776,'Lookup Values'!$C$2:$D$13,2,FALSE)</f>
        <v>JUL</v>
      </c>
      <c r="J776" s="61">
        <f t="shared" si="174"/>
        <v>10</v>
      </c>
      <c r="K776" s="61">
        <f t="shared" si="175"/>
        <v>1</v>
      </c>
      <c r="L776" s="61" t="str">
        <f>VLOOKUP(K776,'Lookup Values'!$F$2:$G$8,2,FALSE)</f>
        <v>Sunday</v>
      </c>
      <c r="M776" s="3">
        <v>40739</v>
      </c>
      <c r="N776" s="63">
        <f t="shared" si="168"/>
        <v>5</v>
      </c>
      <c r="O776" s="8">
        <v>0.79202206028668465</v>
      </c>
      <c r="P776" t="s">
        <v>18</v>
      </c>
      <c r="Q776" t="s">
        <v>43</v>
      </c>
      <c r="R776" t="str">
        <f t="shared" si="176"/>
        <v>Food: Coffee</v>
      </c>
      <c r="S776" t="s">
        <v>42</v>
      </c>
      <c r="T776" t="s">
        <v>26</v>
      </c>
      <c r="U776" s="1">
        <v>365</v>
      </c>
      <c r="V776" s="1" t="str">
        <f t="shared" si="177"/>
        <v>Food: $365.00</v>
      </c>
      <c r="W776" s="1">
        <f>IF(U776="","",ROUND(U776*'Lookup Values'!$A$2,2))</f>
        <v>32.39</v>
      </c>
      <c r="X776" s="9" t="str">
        <f t="shared" si="178"/>
        <v>Expense</v>
      </c>
      <c r="Y776" s="2" t="s">
        <v>719</v>
      </c>
      <c r="Z776" s="3">
        <f t="shared" si="179"/>
        <v>40734</v>
      </c>
      <c r="AA776" s="67" t="str">
        <f t="shared" si="180"/>
        <v>NO</v>
      </c>
      <c r="AB776" s="2" t="str">
        <f t="shared" si="181"/>
        <v>NO</v>
      </c>
      <c r="AC776" t="str">
        <f>IF(AND(AND(G776&gt;=2007,G776&lt;=2009),OR(S776&lt;&gt;"MTA",S776&lt;&gt;"Fandango"),OR(P776="Food",P776="Shopping",P776="Entertainment")),"Awesome Transaction",IF(AND(G776&lt;=2010,Q776&lt;&gt;"Alcohol"),"Late Transaction",IF(G776=2006,"Early Transaction","CRAP Transaction")))</f>
        <v>CRAP Transaction</v>
      </c>
    </row>
    <row r="777" spans="1:29" x14ac:dyDescent="0.25">
      <c r="A777" s="2">
        <v>776</v>
      </c>
      <c r="B777" s="3" t="str">
        <f>TEXT(C777,"yymmdd") &amp; "-" &amp; UPPER(LEFT(P777,2)) &amp; "-" &amp; UPPER(LEFT(S777,3))</f>
        <v>090625-HE-FRE</v>
      </c>
      <c r="C777" s="3">
        <v>39989</v>
      </c>
      <c r="D777" s="3">
        <f t="shared" si="169"/>
        <v>40003</v>
      </c>
      <c r="E777" s="3">
        <f t="shared" si="170"/>
        <v>40050</v>
      </c>
      <c r="F777" s="3">
        <f t="shared" si="171"/>
        <v>39994</v>
      </c>
      <c r="G777" s="61">
        <f t="shared" si="172"/>
        <v>2009</v>
      </c>
      <c r="H777" s="61">
        <f t="shared" si="173"/>
        <v>6</v>
      </c>
      <c r="I777" s="61" t="str">
        <f>VLOOKUP(H777,'Lookup Values'!$C$2:$D$13,2,FALSE)</f>
        <v>JUN</v>
      </c>
      <c r="J777" s="61">
        <f t="shared" si="174"/>
        <v>25</v>
      </c>
      <c r="K777" s="61">
        <f t="shared" si="175"/>
        <v>5</v>
      </c>
      <c r="L777" s="61" t="str">
        <f>VLOOKUP(K777,'Lookup Values'!$F$2:$G$8,2,FALSE)</f>
        <v>Thursday</v>
      </c>
      <c r="M777" s="3">
        <v>39992</v>
      </c>
      <c r="N777" s="63">
        <f t="shared" si="168"/>
        <v>3</v>
      </c>
      <c r="O777" s="8">
        <v>0.42435954594229042</v>
      </c>
      <c r="P777" t="s">
        <v>45</v>
      </c>
      <c r="Q777" t="s">
        <v>46</v>
      </c>
      <c r="R777" t="str">
        <f t="shared" si="176"/>
        <v>Health: Insurance Premium</v>
      </c>
      <c r="S777" t="s">
        <v>44</v>
      </c>
      <c r="T777" t="s">
        <v>26</v>
      </c>
      <c r="U777" s="1">
        <v>320</v>
      </c>
      <c r="V777" s="1" t="str">
        <f t="shared" si="177"/>
        <v>Health: $320.00</v>
      </c>
      <c r="W777" s="1">
        <f>IF(U777="","",ROUND(U777*'Lookup Values'!$A$2,2))</f>
        <v>28.4</v>
      </c>
      <c r="X777" s="9" t="str">
        <f t="shared" si="178"/>
        <v>Expense</v>
      </c>
      <c r="Y777" s="2" t="s">
        <v>720</v>
      </c>
      <c r="Z777" s="3">
        <f t="shared" si="179"/>
        <v>39989</v>
      </c>
      <c r="AA777" s="67" t="str">
        <f t="shared" si="180"/>
        <v>NO</v>
      </c>
      <c r="AB777" s="2" t="str">
        <f t="shared" si="181"/>
        <v>NO</v>
      </c>
      <c r="AC777" t="str">
        <f>IF(AND(AND(G777&gt;=2007,G777&lt;=2009),OR(S777&lt;&gt;"MTA",S777&lt;&gt;"Fandango"),OR(P777="Food",P777="Shopping",P777="Entertainment")),"Awesome Transaction",IF(AND(G777&lt;=2010,Q777&lt;&gt;"Alcohol"),"Late Transaction",IF(G777=2006,"Early Transaction","CRAP Transaction")))</f>
        <v>Late Transaction</v>
      </c>
    </row>
    <row r="778" spans="1:29" x14ac:dyDescent="0.25">
      <c r="A778" s="2">
        <v>777</v>
      </c>
      <c r="B778" s="3" t="str">
        <f>TEXT(C778,"yymmdd") &amp; "-" &amp; UPPER(LEFT(P778,2)) &amp; "-" &amp; UPPER(LEFT(S778,3))</f>
        <v>110129-FO-TRA</v>
      </c>
      <c r="C778" s="3">
        <v>40572</v>
      </c>
      <c r="D778" s="3">
        <f t="shared" si="169"/>
        <v>40585</v>
      </c>
      <c r="E778" s="3">
        <f t="shared" si="170"/>
        <v>40631</v>
      </c>
      <c r="F778" s="3">
        <f t="shared" si="171"/>
        <v>40574</v>
      </c>
      <c r="G778" s="61">
        <f t="shared" si="172"/>
        <v>2011</v>
      </c>
      <c r="H778" s="61">
        <f t="shared" si="173"/>
        <v>1</v>
      </c>
      <c r="I778" s="61" t="str">
        <f>VLOOKUP(H778,'Lookup Values'!$C$2:$D$13,2,FALSE)</f>
        <v>JAN</v>
      </c>
      <c r="J778" s="61">
        <f t="shared" si="174"/>
        <v>29</v>
      </c>
      <c r="K778" s="61">
        <f t="shared" si="175"/>
        <v>7</v>
      </c>
      <c r="L778" s="61" t="str">
        <f>VLOOKUP(K778,'Lookup Values'!$F$2:$G$8,2,FALSE)</f>
        <v>Saturday</v>
      </c>
      <c r="M778" s="3">
        <v>40577</v>
      </c>
      <c r="N778" s="63">
        <f t="shared" si="168"/>
        <v>5</v>
      </c>
      <c r="O778" s="8">
        <v>0.99727520484112253</v>
      </c>
      <c r="P778" t="s">
        <v>18</v>
      </c>
      <c r="Q778" t="s">
        <v>31</v>
      </c>
      <c r="R778" t="str">
        <f t="shared" si="176"/>
        <v>Food: Groceries</v>
      </c>
      <c r="S778" t="s">
        <v>30</v>
      </c>
      <c r="T778" t="s">
        <v>26</v>
      </c>
      <c r="U778" s="1">
        <v>317</v>
      </c>
      <c r="V778" s="1" t="str">
        <f t="shared" si="177"/>
        <v>Food: $317.00</v>
      </c>
      <c r="W778" s="1">
        <f>IF(U778="","",ROUND(U778*'Lookup Values'!$A$2,2))</f>
        <v>28.13</v>
      </c>
      <c r="X778" s="9" t="str">
        <f t="shared" si="178"/>
        <v>Expense</v>
      </c>
      <c r="Y778" s="2" t="s">
        <v>721</v>
      </c>
      <c r="Z778" s="3">
        <f t="shared" si="179"/>
        <v>40572</v>
      </c>
      <c r="AA778" s="67" t="str">
        <f t="shared" si="180"/>
        <v>NO</v>
      </c>
      <c r="AB778" s="2" t="str">
        <f t="shared" si="181"/>
        <v>NO</v>
      </c>
      <c r="AC778" t="str">
        <f>IF(AND(AND(G778&gt;=2007,G778&lt;=2009),OR(S778&lt;&gt;"MTA",S778&lt;&gt;"Fandango"),OR(P778="Food",P778="Shopping",P778="Entertainment")),"Awesome Transaction",IF(AND(G778&lt;=2010,Q778&lt;&gt;"Alcohol"),"Late Transaction",IF(G778=2006,"Early Transaction","CRAP Transaction")))</f>
        <v>CRAP Transaction</v>
      </c>
    </row>
    <row r="779" spans="1:29" x14ac:dyDescent="0.25">
      <c r="A779" s="2">
        <v>778</v>
      </c>
      <c r="B779" s="3" t="str">
        <f>TEXT(C779,"yymmdd") &amp; "-" &amp; UPPER(LEFT(P779,2)) &amp; "-" &amp; UPPER(LEFT(S779,3))</f>
        <v>090909-FO-BAN</v>
      </c>
      <c r="C779" s="3">
        <v>40065</v>
      </c>
      <c r="D779" s="3">
        <f t="shared" si="169"/>
        <v>40079</v>
      </c>
      <c r="E779" s="3">
        <f t="shared" si="170"/>
        <v>40126</v>
      </c>
      <c r="F779" s="3">
        <f t="shared" si="171"/>
        <v>40086</v>
      </c>
      <c r="G779" s="61">
        <f t="shared" si="172"/>
        <v>2009</v>
      </c>
      <c r="H779" s="61">
        <f t="shared" si="173"/>
        <v>9</v>
      </c>
      <c r="I779" s="61" t="str">
        <f>VLOOKUP(H779,'Lookup Values'!$C$2:$D$13,2,FALSE)</f>
        <v>SEP</v>
      </c>
      <c r="J779" s="61">
        <f t="shared" si="174"/>
        <v>9</v>
      </c>
      <c r="K779" s="61">
        <f t="shared" si="175"/>
        <v>4</v>
      </c>
      <c r="L779" s="61" t="str">
        <f>VLOOKUP(K779,'Lookup Values'!$F$2:$G$8,2,FALSE)</f>
        <v>Wednesday</v>
      </c>
      <c r="M779" s="3">
        <v>40071</v>
      </c>
      <c r="N779" s="63">
        <f t="shared" si="168"/>
        <v>6</v>
      </c>
      <c r="O779" s="8">
        <v>0.2634890318510863</v>
      </c>
      <c r="P779" t="s">
        <v>18</v>
      </c>
      <c r="Q779" t="s">
        <v>19</v>
      </c>
      <c r="R779" t="str">
        <f t="shared" si="176"/>
        <v>Food: Restaurants</v>
      </c>
      <c r="S779" t="s">
        <v>17</v>
      </c>
      <c r="T779" t="s">
        <v>16</v>
      </c>
      <c r="U779" s="1">
        <v>453</v>
      </c>
      <c r="V779" s="1" t="str">
        <f t="shared" si="177"/>
        <v>Food: $453.00</v>
      </c>
      <c r="W779" s="1">
        <f>IF(U779="","",ROUND(U779*'Lookup Values'!$A$2,2))</f>
        <v>40.200000000000003</v>
      </c>
      <c r="X779" s="9" t="str">
        <f t="shared" si="178"/>
        <v>Expense</v>
      </c>
      <c r="Y779" s="2" t="s">
        <v>722</v>
      </c>
      <c r="Z779" s="3">
        <f t="shared" si="179"/>
        <v>40065</v>
      </c>
      <c r="AA779" s="67" t="str">
        <f t="shared" si="180"/>
        <v>NO</v>
      </c>
      <c r="AB779" s="2" t="str">
        <f t="shared" si="181"/>
        <v>NO</v>
      </c>
      <c r="AC779" t="str">
        <f>IF(AND(AND(G779&gt;=2007,G779&lt;=2009),OR(S779&lt;&gt;"MTA",S779&lt;&gt;"Fandango"),OR(P779="Food",P779="Shopping",P779="Entertainment")),"Awesome Transaction",IF(AND(G779&lt;=2010,Q779&lt;&gt;"Alcohol"),"Late Transaction",IF(G779=2006,"Early Transaction","CRAP Transaction")))</f>
        <v>Awesome Transaction</v>
      </c>
    </row>
    <row r="780" spans="1:29" x14ac:dyDescent="0.25">
      <c r="A780" s="2">
        <v>779</v>
      </c>
      <c r="B780" s="3" t="str">
        <f>TEXT(C780,"yymmdd") &amp; "-" &amp; UPPER(LEFT(P780,2)) &amp; "-" &amp; UPPER(LEFT(S780,3))</f>
        <v>100915-BI-CON</v>
      </c>
      <c r="C780" s="3">
        <v>40436</v>
      </c>
      <c r="D780" s="3">
        <f t="shared" si="169"/>
        <v>40450</v>
      </c>
      <c r="E780" s="3">
        <f t="shared" si="170"/>
        <v>40497</v>
      </c>
      <c r="F780" s="3">
        <f t="shared" si="171"/>
        <v>40451</v>
      </c>
      <c r="G780" s="61">
        <f t="shared" si="172"/>
        <v>2010</v>
      </c>
      <c r="H780" s="61">
        <f t="shared" si="173"/>
        <v>9</v>
      </c>
      <c r="I780" s="61" t="str">
        <f>VLOOKUP(H780,'Lookup Values'!$C$2:$D$13,2,FALSE)</f>
        <v>SEP</v>
      </c>
      <c r="J780" s="61">
        <f t="shared" si="174"/>
        <v>15</v>
      </c>
      <c r="K780" s="61">
        <f t="shared" si="175"/>
        <v>4</v>
      </c>
      <c r="L780" s="61" t="str">
        <f>VLOOKUP(K780,'Lookup Values'!$F$2:$G$8,2,FALSE)</f>
        <v>Wednesday</v>
      </c>
      <c r="M780" s="3">
        <v>40441</v>
      </c>
      <c r="N780" s="63">
        <f t="shared" si="168"/>
        <v>5</v>
      </c>
      <c r="O780" s="8">
        <v>0.45999689445437386</v>
      </c>
      <c r="P780" t="s">
        <v>48</v>
      </c>
      <c r="Q780" t="s">
        <v>49</v>
      </c>
      <c r="R780" t="str">
        <f t="shared" si="176"/>
        <v>Bills: Utilities</v>
      </c>
      <c r="S780" t="s">
        <v>47</v>
      </c>
      <c r="T780" t="s">
        <v>26</v>
      </c>
      <c r="U780" s="1">
        <v>307</v>
      </c>
      <c r="V780" s="1" t="str">
        <f t="shared" si="177"/>
        <v>Bills: $307.00</v>
      </c>
      <c r="W780" s="1">
        <f>IF(U780="","",ROUND(U780*'Lookup Values'!$A$2,2))</f>
        <v>27.25</v>
      </c>
      <c r="X780" s="9" t="str">
        <f t="shared" si="178"/>
        <v>Expense</v>
      </c>
      <c r="Y780" s="2" t="s">
        <v>723</v>
      </c>
      <c r="Z780" s="3">
        <f t="shared" si="179"/>
        <v>40436</v>
      </c>
      <c r="AA780" s="67" t="str">
        <f t="shared" si="180"/>
        <v>NO</v>
      </c>
      <c r="AB780" s="2" t="str">
        <f t="shared" si="181"/>
        <v>NO</v>
      </c>
      <c r="AC780" t="str">
        <f>IF(AND(AND(G780&gt;=2007,G780&lt;=2009),OR(S780&lt;&gt;"MTA",S780&lt;&gt;"Fandango"),OR(P780="Food",P780="Shopping",P780="Entertainment")),"Awesome Transaction",IF(AND(G780&lt;=2010,Q780&lt;&gt;"Alcohol"),"Late Transaction",IF(G780=2006,"Early Transaction","CRAP Transaction")))</f>
        <v>Late Transaction</v>
      </c>
    </row>
    <row r="781" spans="1:29" x14ac:dyDescent="0.25">
      <c r="A781" s="2">
        <v>780</v>
      </c>
      <c r="B781" s="3" t="str">
        <f>TEXT(C781,"yymmdd") &amp; "-" &amp; UPPER(LEFT(P781,2)) &amp; "-" &amp; UPPER(LEFT(S781,3))</f>
        <v>090226-HO-BED</v>
      </c>
      <c r="C781" s="3">
        <v>39870</v>
      </c>
      <c r="D781" s="3">
        <f t="shared" si="169"/>
        <v>39884</v>
      </c>
      <c r="E781" s="3">
        <f t="shared" si="170"/>
        <v>39929</v>
      </c>
      <c r="F781" s="3">
        <f t="shared" si="171"/>
        <v>39872</v>
      </c>
      <c r="G781" s="61">
        <f t="shared" si="172"/>
        <v>2009</v>
      </c>
      <c r="H781" s="61">
        <f t="shared" si="173"/>
        <v>2</v>
      </c>
      <c r="I781" s="61" t="str">
        <f>VLOOKUP(H781,'Lookup Values'!$C$2:$D$13,2,FALSE)</f>
        <v>FEB</v>
      </c>
      <c r="J781" s="61">
        <f t="shared" si="174"/>
        <v>26</v>
      </c>
      <c r="K781" s="61">
        <f t="shared" si="175"/>
        <v>5</v>
      </c>
      <c r="L781" s="61" t="str">
        <f>VLOOKUP(K781,'Lookup Values'!$F$2:$G$8,2,FALSE)</f>
        <v>Thursday</v>
      </c>
      <c r="M781" s="3">
        <v>39872</v>
      </c>
      <c r="N781" s="63">
        <f t="shared" si="168"/>
        <v>2</v>
      </c>
      <c r="O781" s="8">
        <v>9.9376346971891349E-2</v>
      </c>
      <c r="P781" t="s">
        <v>38</v>
      </c>
      <c r="Q781" t="s">
        <v>39</v>
      </c>
      <c r="R781" t="str">
        <f t="shared" si="176"/>
        <v>Home: Cleaning Supplies</v>
      </c>
      <c r="S781" t="s">
        <v>37</v>
      </c>
      <c r="T781" t="s">
        <v>16</v>
      </c>
      <c r="U781" s="1">
        <v>156</v>
      </c>
      <c r="V781" s="1" t="str">
        <f t="shared" si="177"/>
        <v>Home: $156.00</v>
      </c>
      <c r="W781" s="1">
        <f>IF(U781="","",ROUND(U781*'Lookup Values'!$A$2,2))</f>
        <v>13.85</v>
      </c>
      <c r="X781" s="9" t="str">
        <f t="shared" si="178"/>
        <v>Expense</v>
      </c>
      <c r="Y781" s="2" t="s">
        <v>724</v>
      </c>
      <c r="Z781" s="3">
        <f t="shared" si="179"/>
        <v>39870</v>
      </c>
      <c r="AA781" s="67" t="str">
        <f t="shared" si="180"/>
        <v>NO</v>
      </c>
      <c r="AB781" s="2" t="str">
        <f t="shared" si="181"/>
        <v>NO</v>
      </c>
      <c r="AC781" t="str">
        <f>IF(AND(AND(G781&gt;=2007,G781&lt;=2009),OR(S781&lt;&gt;"MTA",S781&lt;&gt;"Fandango"),OR(P781="Food",P781="Shopping",P781="Entertainment")),"Awesome Transaction",IF(AND(G781&lt;=2010,Q781&lt;&gt;"Alcohol"),"Late Transaction",IF(G781=2006,"Early Transaction","CRAP Transaction")))</f>
        <v>Late Transaction</v>
      </c>
    </row>
    <row r="782" spans="1:29" x14ac:dyDescent="0.25">
      <c r="A782" s="2">
        <v>781</v>
      </c>
      <c r="B782" s="3" t="str">
        <f>TEXT(C782,"yymmdd") &amp; "-" &amp; UPPER(LEFT(P782,2)) &amp; "-" &amp; UPPER(LEFT(S782,3))</f>
        <v>091012-FO-BAN</v>
      </c>
      <c r="C782" s="3">
        <v>40098</v>
      </c>
      <c r="D782" s="3">
        <f t="shared" si="169"/>
        <v>40112</v>
      </c>
      <c r="E782" s="3">
        <f t="shared" si="170"/>
        <v>40159</v>
      </c>
      <c r="F782" s="3">
        <f t="shared" si="171"/>
        <v>40117</v>
      </c>
      <c r="G782" s="61">
        <f t="shared" si="172"/>
        <v>2009</v>
      </c>
      <c r="H782" s="61">
        <f t="shared" si="173"/>
        <v>10</v>
      </c>
      <c r="I782" s="61" t="str">
        <f>VLOOKUP(H782,'Lookup Values'!$C$2:$D$13,2,FALSE)</f>
        <v>OCT</v>
      </c>
      <c r="J782" s="61">
        <f t="shared" si="174"/>
        <v>12</v>
      </c>
      <c r="K782" s="61">
        <f t="shared" si="175"/>
        <v>2</v>
      </c>
      <c r="L782" s="61" t="str">
        <f>VLOOKUP(K782,'Lookup Values'!$F$2:$G$8,2,FALSE)</f>
        <v>Monday</v>
      </c>
      <c r="M782" s="3">
        <v>40100</v>
      </c>
      <c r="N782" s="63">
        <f t="shared" si="168"/>
        <v>2</v>
      </c>
      <c r="O782" s="8">
        <v>0.56797087551643766</v>
      </c>
      <c r="P782" t="s">
        <v>18</v>
      </c>
      <c r="Q782" t="s">
        <v>19</v>
      </c>
      <c r="R782" t="str">
        <f t="shared" si="176"/>
        <v>Food: Restaurants</v>
      </c>
      <c r="S782" t="s">
        <v>17</v>
      </c>
      <c r="T782" t="s">
        <v>16</v>
      </c>
      <c r="U782" s="1">
        <v>397</v>
      </c>
      <c r="V782" s="1" t="str">
        <f t="shared" si="177"/>
        <v>Food: $397.00</v>
      </c>
      <c r="W782" s="1">
        <f>IF(U782="","",ROUND(U782*'Lookup Values'!$A$2,2))</f>
        <v>35.229999999999997</v>
      </c>
      <c r="X782" s="9" t="str">
        <f t="shared" si="178"/>
        <v>Expense</v>
      </c>
      <c r="Y782" s="2" t="s">
        <v>725</v>
      </c>
      <c r="Z782" s="3">
        <f t="shared" si="179"/>
        <v>40098</v>
      </c>
      <c r="AA782" s="67" t="str">
        <f t="shared" si="180"/>
        <v>NO</v>
      </c>
      <c r="AB782" s="2" t="str">
        <f t="shared" si="181"/>
        <v>NO</v>
      </c>
      <c r="AC782" t="str">
        <f>IF(AND(AND(G782&gt;=2007,G782&lt;=2009),OR(S782&lt;&gt;"MTA",S782&lt;&gt;"Fandango"),OR(P782="Food",P782="Shopping",P782="Entertainment")),"Awesome Transaction",IF(AND(G782&lt;=2010,Q782&lt;&gt;"Alcohol"),"Late Transaction",IF(G782=2006,"Early Transaction","CRAP Transaction")))</f>
        <v>Awesome Transaction</v>
      </c>
    </row>
    <row r="783" spans="1:29" x14ac:dyDescent="0.25">
      <c r="A783" s="2">
        <v>782</v>
      </c>
      <c r="B783" s="3" t="str">
        <f>TEXT(C783,"yymmdd") &amp; "-" &amp; UPPER(LEFT(P783,2)) &amp; "-" &amp; UPPER(LEFT(S783,3))</f>
        <v>111209-SH-EXP</v>
      </c>
      <c r="C783" s="3">
        <v>40886</v>
      </c>
      <c r="D783" s="3">
        <f t="shared" si="169"/>
        <v>40900</v>
      </c>
      <c r="E783" s="3">
        <f t="shared" si="170"/>
        <v>40948</v>
      </c>
      <c r="F783" s="3">
        <f t="shared" si="171"/>
        <v>40908</v>
      </c>
      <c r="G783" s="61">
        <f t="shared" si="172"/>
        <v>2011</v>
      </c>
      <c r="H783" s="61">
        <f t="shared" si="173"/>
        <v>12</v>
      </c>
      <c r="I783" s="61" t="str">
        <f>VLOOKUP(H783,'Lookup Values'!$C$2:$D$13,2,FALSE)</f>
        <v>DEC</v>
      </c>
      <c r="J783" s="61">
        <f t="shared" si="174"/>
        <v>9</v>
      </c>
      <c r="K783" s="61">
        <f t="shared" si="175"/>
        <v>6</v>
      </c>
      <c r="L783" s="61" t="str">
        <f>VLOOKUP(K783,'Lookup Values'!$F$2:$G$8,2,FALSE)</f>
        <v>Friday</v>
      </c>
      <c r="M783" s="3">
        <v>40892</v>
      </c>
      <c r="N783" s="63">
        <f t="shared" si="168"/>
        <v>6</v>
      </c>
      <c r="O783" s="8">
        <v>0.68807627662868986</v>
      </c>
      <c r="P783" t="s">
        <v>21</v>
      </c>
      <c r="Q783" t="s">
        <v>41</v>
      </c>
      <c r="R783" t="str">
        <f t="shared" si="176"/>
        <v>Shopping: Clothing</v>
      </c>
      <c r="S783" t="s">
        <v>40</v>
      </c>
      <c r="T783" t="s">
        <v>26</v>
      </c>
      <c r="U783" s="1">
        <v>435</v>
      </c>
      <c r="V783" s="1" t="str">
        <f t="shared" si="177"/>
        <v>Shopping: $435.00</v>
      </c>
      <c r="W783" s="1">
        <f>IF(U783="","",ROUND(U783*'Lookup Values'!$A$2,2))</f>
        <v>38.61</v>
      </c>
      <c r="X783" s="9" t="str">
        <f t="shared" si="178"/>
        <v>Expense</v>
      </c>
      <c r="Y783" s="2" t="s">
        <v>726</v>
      </c>
      <c r="Z783" s="3">
        <f t="shared" si="179"/>
        <v>40886</v>
      </c>
      <c r="AA783" s="67" t="str">
        <f t="shared" si="180"/>
        <v>NO</v>
      </c>
      <c r="AB783" s="2" t="str">
        <f t="shared" si="181"/>
        <v>NO</v>
      </c>
      <c r="AC783" t="str">
        <f>IF(AND(AND(G783&gt;=2007,G783&lt;=2009),OR(S783&lt;&gt;"MTA",S783&lt;&gt;"Fandango"),OR(P783="Food",P783="Shopping",P783="Entertainment")),"Awesome Transaction",IF(AND(G783&lt;=2010,Q783&lt;&gt;"Alcohol"),"Late Transaction",IF(G783=2006,"Early Transaction","CRAP Transaction")))</f>
        <v>CRAP Transaction</v>
      </c>
    </row>
    <row r="784" spans="1:29" x14ac:dyDescent="0.25">
      <c r="A784" s="2">
        <v>783</v>
      </c>
      <c r="B784" s="3" t="str">
        <f>TEXT(C784,"yymmdd") &amp; "-" &amp; UPPER(LEFT(P784,2)) &amp; "-" &amp; UPPER(LEFT(S784,3))</f>
        <v>080213-TR-MTA</v>
      </c>
      <c r="C784" s="3">
        <v>39491</v>
      </c>
      <c r="D784" s="3">
        <f t="shared" si="169"/>
        <v>39505</v>
      </c>
      <c r="E784" s="3">
        <f t="shared" si="170"/>
        <v>39551</v>
      </c>
      <c r="F784" s="3">
        <f t="shared" si="171"/>
        <v>39507</v>
      </c>
      <c r="G784" s="61">
        <f t="shared" si="172"/>
        <v>2008</v>
      </c>
      <c r="H784" s="61">
        <f t="shared" si="173"/>
        <v>2</v>
      </c>
      <c r="I784" s="61" t="str">
        <f>VLOOKUP(H784,'Lookup Values'!$C$2:$D$13,2,FALSE)</f>
        <v>FEB</v>
      </c>
      <c r="J784" s="61">
        <f t="shared" si="174"/>
        <v>13</v>
      </c>
      <c r="K784" s="61">
        <f t="shared" si="175"/>
        <v>4</v>
      </c>
      <c r="L784" s="61" t="str">
        <f>VLOOKUP(K784,'Lookup Values'!$F$2:$G$8,2,FALSE)</f>
        <v>Wednesday</v>
      </c>
      <c r="M784" s="3">
        <v>39496</v>
      </c>
      <c r="N784" s="63">
        <f t="shared" si="168"/>
        <v>5</v>
      </c>
      <c r="O784" s="8">
        <v>6.5455227966053187E-2</v>
      </c>
      <c r="P784" t="s">
        <v>33</v>
      </c>
      <c r="Q784" t="s">
        <v>34</v>
      </c>
      <c r="R784" t="str">
        <f t="shared" si="176"/>
        <v>Transportation: Subway</v>
      </c>
      <c r="S784" t="s">
        <v>32</v>
      </c>
      <c r="T784" t="s">
        <v>26</v>
      </c>
      <c r="U784" s="1">
        <v>192</v>
      </c>
      <c r="V784" s="1" t="str">
        <f t="shared" si="177"/>
        <v>Transportation: $192.00</v>
      </c>
      <c r="W784" s="1">
        <f>IF(U784="","",ROUND(U784*'Lookup Values'!$A$2,2))</f>
        <v>17.04</v>
      </c>
      <c r="X784" s="9" t="str">
        <f t="shared" si="178"/>
        <v>Expense</v>
      </c>
      <c r="Y784" s="2" t="s">
        <v>411</v>
      </c>
      <c r="Z784" s="3">
        <f t="shared" si="179"/>
        <v>39491</v>
      </c>
      <c r="AA784" s="67" t="str">
        <f t="shared" si="180"/>
        <v>YES</v>
      </c>
      <c r="AB784" s="2" t="str">
        <f t="shared" si="181"/>
        <v>NO</v>
      </c>
      <c r="AC784" t="str">
        <f>IF(AND(AND(G784&gt;=2007,G784&lt;=2009),OR(S784&lt;&gt;"MTA",S784&lt;&gt;"Fandango"),OR(P784="Food",P784="Shopping",P784="Entertainment")),"Awesome Transaction",IF(AND(G784&lt;=2010,Q784&lt;&gt;"Alcohol"),"Late Transaction",IF(G784=2006,"Early Transaction","CRAP Transaction")))</f>
        <v>Late Transaction</v>
      </c>
    </row>
    <row r="785" spans="1:29" x14ac:dyDescent="0.25">
      <c r="A785" s="2">
        <v>784</v>
      </c>
      <c r="B785" s="3" t="str">
        <f>TEXT(C785,"yymmdd") &amp; "-" &amp; UPPER(LEFT(P785,2)) &amp; "-" &amp; UPPER(LEFT(S785,3))</f>
        <v>080330-ED-SKI</v>
      </c>
      <c r="C785" s="3">
        <v>39537</v>
      </c>
      <c r="D785" s="3">
        <f t="shared" si="169"/>
        <v>39549</v>
      </c>
      <c r="E785" s="3">
        <f t="shared" si="170"/>
        <v>39598</v>
      </c>
      <c r="F785" s="3">
        <f t="shared" si="171"/>
        <v>39538</v>
      </c>
      <c r="G785" s="61">
        <f t="shared" si="172"/>
        <v>2008</v>
      </c>
      <c r="H785" s="61">
        <f t="shared" si="173"/>
        <v>3</v>
      </c>
      <c r="I785" s="61" t="str">
        <f>VLOOKUP(H785,'Lookup Values'!$C$2:$D$13,2,FALSE)</f>
        <v>MAR</v>
      </c>
      <c r="J785" s="61">
        <f t="shared" si="174"/>
        <v>30</v>
      </c>
      <c r="K785" s="61">
        <f t="shared" si="175"/>
        <v>1</v>
      </c>
      <c r="L785" s="61" t="str">
        <f>VLOOKUP(K785,'Lookup Values'!$F$2:$G$8,2,FALSE)</f>
        <v>Sunday</v>
      </c>
      <c r="M785" s="3">
        <v>39543</v>
      </c>
      <c r="N785" s="63">
        <f t="shared" si="168"/>
        <v>6</v>
      </c>
      <c r="O785" s="8">
        <v>0.92914487446114058</v>
      </c>
      <c r="P785" t="s">
        <v>24</v>
      </c>
      <c r="Q785" t="s">
        <v>36</v>
      </c>
      <c r="R785" t="str">
        <f t="shared" si="176"/>
        <v>Education: Professional Development</v>
      </c>
      <c r="S785" t="s">
        <v>35</v>
      </c>
      <c r="T785" t="s">
        <v>26</v>
      </c>
      <c r="U785" s="1">
        <v>19</v>
      </c>
      <c r="V785" s="1" t="str">
        <f t="shared" si="177"/>
        <v>Education: $19.00</v>
      </c>
      <c r="W785" s="1">
        <f>IF(U785="","",ROUND(U785*'Lookup Values'!$A$2,2))</f>
        <v>1.69</v>
      </c>
      <c r="X785" s="9" t="str">
        <f t="shared" si="178"/>
        <v>Expense</v>
      </c>
      <c r="Y785" s="2" t="s">
        <v>138</v>
      </c>
      <c r="Z785" s="3">
        <f t="shared" si="179"/>
        <v>39537</v>
      </c>
      <c r="AA785" s="67" t="str">
        <f t="shared" si="180"/>
        <v>YES</v>
      </c>
      <c r="AB785" s="2" t="str">
        <f t="shared" si="181"/>
        <v>NO</v>
      </c>
      <c r="AC785" t="str">
        <f>IF(AND(AND(G785&gt;=2007,G785&lt;=2009),OR(S785&lt;&gt;"MTA",S785&lt;&gt;"Fandango"),OR(P785="Food",P785="Shopping",P785="Entertainment")),"Awesome Transaction",IF(AND(G785&lt;=2010,Q785&lt;&gt;"Alcohol"),"Late Transaction",IF(G785=2006,"Early Transaction","CRAP Transaction")))</f>
        <v>Late Transaction</v>
      </c>
    </row>
    <row r="786" spans="1:29" x14ac:dyDescent="0.25">
      <c r="A786" s="2">
        <v>785</v>
      </c>
      <c r="B786" s="3" t="str">
        <f>TEXT(C786,"yymmdd") &amp; "-" &amp; UPPER(LEFT(P786,2)) &amp; "-" &amp; UPPER(LEFT(S786,3))</f>
        <v>120608-FO-TRA</v>
      </c>
      <c r="C786" s="3">
        <v>41068</v>
      </c>
      <c r="D786" s="3">
        <f t="shared" si="169"/>
        <v>41082</v>
      </c>
      <c r="E786" s="3">
        <f t="shared" si="170"/>
        <v>41129</v>
      </c>
      <c r="F786" s="3">
        <f t="shared" si="171"/>
        <v>41090</v>
      </c>
      <c r="G786" s="61">
        <f t="shared" si="172"/>
        <v>2012</v>
      </c>
      <c r="H786" s="61">
        <f t="shared" si="173"/>
        <v>6</v>
      </c>
      <c r="I786" s="61" t="str">
        <f>VLOOKUP(H786,'Lookup Values'!$C$2:$D$13,2,FALSE)</f>
        <v>JUN</v>
      </c>
      <c r="J786" s="61">
        <f t="shared" si="174"/>
        <v>8</v>
      </c>
      <c r="K786" s="61">
        <f t="shared" si="175"/>
        <v>6</v>
      </c>
      <c r="L786" s="61" t="str">
        <f>VLOOKUP(K786,'Lookup Values'!$F$2:$G$8,2,FALSE)</f>
        <v>Friday</v>
      </c>
      <c r="M786" s="3">
        <v>41070</v>
      </c>
      <c r="N786" s="63">
        <f t="shared" si="168"/>
        <v>2</v>
      </c>
      <c r="O786" s="8">
        <v>0.61604937913888869</v>
      </c>
      <c r="P786" t="s">
        <v>18</v>
      </c>
      <c r="Q786" t="s">
        <v>31</v>
      </c>
      <c r="R786" t="str">
        <f t="shared" si="176"/>
        <v>Food: Groceries</v>
      </c>
      <c r="S786" t="s">
        <v>30</v>
      </c>
      <c r="T786" t="s">
        <v>29</v>
      </c>
      <c r="U786" s="1">
        <v>217</v>
      </c>
      <c r="V786" s="1" t="str">
        <f t="shared" si="177"/>
        <v>Food: $217.00</v>
      </c>
      <c r="W786" s="1">
        <f>IF(U786="","",ROUND(U786*'Lookup Values'!$A$2,2))</f>
        <v>19.260000000000002</v>
      </c>
      <c r="X786" s="9" t="str">
        <f t="shared" si="178"/>
        <v>Expense</v>
      </c>
      <c r="Y786" s="2" t="s">
        <v>727</v>
      </c>
      <c r="Z786" s="3">
        <f t="shared" si="179"/>
        <v>41068</v>
      </c>
      <c r="AA786" s="67" t="str">
        <f t="shared" si="180"/>
        <v>NO</v>
      </c>
      <c r="AB786" s="2" t="str">
        <f t="shared" si="181"/>
        <v>NO</v>
      </c>
      <c r="AC786" t="str">
        <f>IF(AND(AND(G786&gt;=2007,G786&lt;=2009),OR(S786&lt;&gt;"MTA",S786&lt;&gt;"Fandango"),OR(P786="Food",P786="Shopping",P786="Entertainment")),"Awesome Transaction",IF(AND(G786&lt;=2010,Q786&lt;&gt;"Alcohol"),"Late Transaction",IF(G786=2006,"Early Transaction","CRAP Transaction")))</f>
        <v>CRAP Transaction</v>
      </c>
    </row>
    <row r="787" spans="1:29" x14ac:dyDescent="0.25">
      <c r="A787" s="2">
        <v>786</v>
      </c>
      <c r="B787" s="3" t="str">
        <f>TEXT(C787,"yymmdd") &amp; "-" &amp; UPPER(LEFT(P787,2)) &amp; "-" &amp; UPPER(LEFT(S787,3))</f>
        <v>091119-BI-CON</v>
      </c>
      <c r="C787" s="3">
        <v>40136</v>
      </c>
      <c r="D787" s="3">
        <f t="shared" si="169"/>
        <v>40150</v>
      </c>
      <c r="E787" s="3">
        <f t="shared" si="170"/>
        <v>40197</v>
      </c>
      <c r="F787" s="3">
        <f t="shared" si="171"/>
        <v>40147</v>
      </c>
      <c r="G787" s="61">
        <f t="shared" si="172"/>
        <v>2009</v>
      </c>
      <c r="H787" s="61">
        <f t="shared" si="173"/>
        <v>11</v>
      </c>
      <c r="I787" s="61" t="str">
        <f>VLOOKUP(H787,'Lookup Values'!$C$2:$D$13,2,FALSE)</f>
        <v>NOV</v>
      </c>
      <c r="J787" s="61">
        <f t="shared" si="174"/>
        <v>19</v>
      </c>
      <c r="K787" s="61">
        <f t="shared" si="175"/>
        <v>5</v>
      </c>
      <c r="L787" s="61" t="str">
        <f>VLOOKUP(K787,'Lookup Values'!$F$2:$G$8,2,FALSE)</f>
        <v>Thursday</v>
      </c>
      <c r="M787" s="3">
        <v>40146</v>
      </c>
      <c r="N787" s="63">
        <f t="shared" si="168"/>
        <v>10</v>
      </c>
      <c r="O787" s="8">
        <v>0.23165919413079372</v>
      </c>
      <c r="P787" t="s">
        <v>48</v>
      </c>
      <c r="Q787" t="s">
        <v>49</v>
      </c>
      <c r="R787" t="str">
        <f t="shared" si="176"/>
        <v>Bills: Utilities</v>
      </c>
      <c r="S787" t="s">
        <v>47</v>
      </c>
      <c r="T787" t="s">
        <v>26</v>
      </c>
      <c r="U787" s="1">
        <v>308</v>
      </c>
      <c r="V787" s="1" t="str">
        <f t="shared" si="177"/>
        <v>Bills: $308.00</v>
      </c>
      <c r="W787" s="1">
        <f>IF(U787="","",ROUND(U787*'Lookup Values'!$A$2,2))</f>
        <v>27.34</v>
      </c>
      <c r="X787" s="9" t="str">
        <f t="shared" si="178"/>
        <v>Expense</v>
      </c>
      <c r="Y787" s="2" t="s">
        <v>221</v>
      </c>
      <c r="Z787" s="3">
        <f t="shared" si="179"/>
        <v>40136</v>
      </c>
      <c r="AA787" s="67" t="str">
        <f t="shared" si="180"/>
        <v>NO</v>
      </c>
      <c r="AB787" s="2" t="str">
        <f t="shared" si="181"/>
        <v>NO</v>
      </c>
      <c r="AC787" t="str">
        <f>IF(AND(AND(G787&gt;=2007,G787&lt;=2009),OR(S787&lt;&gt;"MTA",S787&lt;&gt;"Fandango"),OR(P787="Food",P787="Shopping",P787="Entertainment")),"Awesome Transaction",IF(AND(G787&lt;=2010,Q787&lt;&gt;"Alcohol"),"Late Transaction",IF(G787=2006,"Early Transaction","CRAP Transaction")))</f>
        <v>Late Transaction</v>
      </c>
    </row>
    <row r="788" spans="1:29" x14ac:dyDescent="0.25">
      <c r="A788" s="2">
        <v>787</v>
      </c>
      <c r="B788" s="3" t="str">
        <f>TEXT(C788,"yymmdd") &amp; "-" &amp; UPPER(LEFT(P788,2)) &amp; "-" &amp; UPPER(LEFT(S788,3))</f>
        <v>110906-EN-FAN</v>
      </c>
      <c r="C788" s="3">
        <v>40792</v>
      </c>
      <c r="D788" s="3">
        <f t="shared" si="169"/>
        <v>40806</v>
      </c>
      <c r="E788" s="3">
        <f t="shared" si="170"/>
        <v>40853</v>
      </c>
      <c r="F788" s="3">
        <f t="shared" si="171"/>
        <v>40816</v>
      </c>
      <c r="G788" s="61">
        <f t="shared" si="172"/>
        <v>2011</v>
      </c>
      <c r="H788" s="61">
        <f t="shared" si="173"/>
        <v>9</v>
      </c>
      <c r="I788" s="61" t="str">
        <f>VLOOKUP(H788,'Lookup Values'!$C$2:$D$13,2,FALSE)</f>
        <v>SEP</v>
      </c>
      <c r="J788" s="61">
        <f t="shared" si="174"/>
        <v>6</v>
      </c>
      <c r="K788" s="61">
        <f t="shared" si="175"/>
        <v>3</v>
      </c>
      <c r="L788" s="61" t="str">
        <f>VLOOKUP(K788,'Lookup Values'!$F$2:$G$8,2,FALSE)</f>
        <v>Tuesday</v>
      </c>
      <c r="M788" s="3">
        <v>40800</v>
      </c>
      <c r="N788" s="63">
        <f t="shared" si="168"/>
        <v>8</v>
      </c>
      <c r="O788" s="8">
        <v>0.76389916456741869</v>
      </c>
      <c r="P788" t="s">
        <v>14</v>
      </c>
      <c r="Q788" t="s">
        <v>28</v>
      </c>
      <c r="R788" t="str">
        <f t="shared" si="176"/>
        <v>Entertainment: Movies</v>
      </c>
      <c r="S788" t="s">
        <v>27</v>
      </c>
      <c r="T788" t="s">
        <v>29</v>
      </c>
      <c r="U788" s="1">
        <v>368</v>
      </c>
      <c r="V788" s="1" t="str">
        <f t="shared" si="177"/>
        <v>Entertainment: $368.00</v>
      </c>
      <c r="W788" s="1">
        <f>IF(U788="","",ROUND(U788*'Lookup Values'!$A$2,2))</f>
        <v>32.659999999999997</v>
      </c>
      <c r="X788" s="9" t="str">
        <f t="shared" si="178"/>
        <v>Expense</v>
      </c>
      <c r="Y788" s="2" t="s">
        <v>728</v>
      </c>
      <c r="Z788" s="3">
        <f t="shared" si="179"/>
        <v>40792</v>
      </c>
      <c r="AA788" s="67" t="str">
        <f t="shared" si="180"/>
        <v>NO</v>
      </c>
      <c r="AB788" s="2" t="str">
        <f t="shared" si="181"/>
        <v>NO</v>
      </c>
      <c r="AC788" t="str">
        <f>IF(AND(AND(G788&gt;=2007,G788&lt;=2009),OR(S788&lt;&gt;"MTA",S788&lt;&gt;"Fandango"),OR(P788="Food",P788="Shopping",P788="Entertainment")),"Awesome Transaction",IF(AND(G788&lt;=2010,Q788&lt;&gt;"Alcohol"),"Late Transaction",IF(G788=2006,"Early Transaction","CRAP Transaction")))</f>
        <v>CRAP Transaction</v>
      </c>
    </row>
    <row r="789" spans="1:29" x14ac:dyDescent="0.25">
      <c r="A789" s="2">
        <v>788</v>
      </c>
      <c r="B789" s="3" t="str">
        <f>TEXT(C789,"yymmdd") &amp; "-" &amp; UPPER(LEFT(P789,2)) &amp; "-" &amp; UPPER(LEFT(S789,3))</f>
        <v>080621-FO-TRA</v>
      </c>
      <c r="C789" s="3">
        <v>39620</v>
      </c>
      <c r="D789" s="3">
        <f t="shared" si="169"/>
        <v>39633</v>
      </c>
      <c r="E789" s="3">
        <f t="shared" si="170"/>
        <v>39681</v>
      </c>
      <c r="F789" s="3">
        <f t="shared" si="171"/>
        <v>39629</v>
      </c>
      <c r="G789" s="61">
        <f t="shared" si="172"/>
        <v>2008</v>
      </c>
      <c r="H789" s="61">
        <f t="shared" si="173"/>
        <v>6</v>
      </c>
      <c r="I789" s="61" t="str">
        <f>VLOOKUP(H789,'Lookup Values'!$C$2:$D$13,2,FALSE)</f>
        <v>JUN</v>
      </c>
      <c r="J789" s="61">
        <f t="shared" si="174"/>
        <v>21</v>
      </c>
      <c r="K789" s="61">
        <f t="shared" si="175"/>
        <v>7</v>
      </c>
      <c r="L789" s="61" t="str">
        <f>VLOOKUP(K789,'Lookup Values'!$F$2:$G$8,2,FALSE)</f>
        <v>Saturday</v>
      </c>
      <c r="M789" s="3">
        <v>39621</v>
      </c>
      <c r="N789" s="63">
        <f t="shared" si="168"/>
        <v>1</v>
      </c>
      <c r="O789" s="8">
        <v>0.60554362629760006</v>
      </c>
      <c r="P789" t="s">
        <v>18</v>
      </c>
      <c r="Q789" t="s">
        <v>31</v>
      </c>
      <c r="R789" t="str">
        <f t="shared" si="176"/>
        <v>Food: Groceries</v>
      </c>
      <c r="S789" t="s">
        <v>30</v>
      </c>
      <c r="T789" t="s">
        <v>29</v>
      </c>
      <c r="U789" s="1">
        <v>151</v>
      </c>
      <c r="V789" s="1" t="str">
        <f t="shared" si="177"/>
        <v>Food: $151.00</v>
      </c>
      <c r="W789" s="1">
        <f>IF(U789="","",ROUND(U789*'Lookup Values'!$A$2,2))</f>
        <v>13.4</v>
      </c>
      <c r="X789" s="9" t="str">
        <f t="shared" si="178"/>
        <v>Expense</v>
      </c>
      <c r="Y789" s="2" t="s">
        <v>729</v>
      </c>
      <c r="Z789" s="3">
        <f t="shared" si="179"/>
        <v>39620</v>
      </c>
      <c r="AA789" s="67" t="str">
        <f t="shared" si="180"/>
        <v>NO</v>
      </c>
      <c r="AB789" s="2" t="str">
        <f t="shared" si="181"/>
        <v>NO</v>
      </c>
      <c r="AC789" t="str">
        <f>IF(AND(AND(G789&gt;=2007,G789&lt;=2009),OR(S789&lt;&gt;"MTA",S789&lt;&gt;"Fandango"),OR(P789="Food",P789="Shopping",P789="Entertainment")),"Awesome Transaction",IF(AND(G789&lt;=2010,Q789&lt;&gt;"Alcohol"),"Late Transaction",IF(G789=2006,"Early Transaction","CRAP Transaction")))</f>
        <v>Awesome Transaction</v>
      </c>
    </row>
    <row r="790" spans="1:29" x14ac:dyDescent="0.25">
      <c r="A790" s="2">
        <v>789</v>
      </c>
      <c r="B790" s="3" t="str">
        <f>TEXT(C790,"yymmdd") &amp; "-" &amp; UPPER(LEFT(P790,2)) &amp; "-" &amp; UPPER(LEFT(S790,3))</f>
        <v>120522-IN-EZE</v>
      </c>
      <c r="C790" s="3">
        <v>41051</v>
      </c>
      <c r="D790" s="3">
        <f t="shared" si="169"/>
        <v>41065</v>
      </c>
      <c r="E790" s="3">
        <f t="shared" si="170"/>
        <v>41112</v>
      </c>
      <c r="F790" s="3">
        <f t="shared" si="171"/>
        <v>41060</v>
      </c>
      <c r="G790" s="61">
        <f t="shared" si="172"/>
        <v>2012</v>
      </c>
      <c r="H790" s="61">
        <f t="shared" si="173"/>
        <v>5</v>
      </c>
      <c r="I790" s="61" t="str">
        <f>VLOOKUP(H790,'Lookup Values'!$C$2:$D$13,2,FALSE)</f>
        <v>MAY</v>
      </c>
      <c r="J790" s="61">
        <f t="shared" si="174"/>
        <v>22</v>
      </c>
      <c r="K790" s="61">
        <f t="shared" si="175"/>
        <v>3</v>
      </c>
      <c r="L790" s="61" t="str">
        <f>VLOOKUP(K790,'Lookup Values'!$F$2:$G$8,2,FALSE)</f>
        <v>Tuesday</v>
      </c>
      <c r="M790" s="3">
        <v>41054</v>
      </c>
      <c r="N790" s="63">
        <f t="shared" si="168"/>
        <v>3</v>
      </c>
      <c r="O790" s="8">
        <v>0.51174483133618254</v>
      </c>
      <c r="P790" t="s">
        <v>61</v>
      </c>
      <c r="Q790" t="s">
        <v>62</v>
      </c>
      <c r="R790" t="str">
        <f t="shared" si="176"/>
        <v>Income: Salary</v>
      </c>
      <c r="S790" t="s">
        <v>65</v>
      </c>
      <c r="T790" t="s">
        <v>26</v>
      </c>
      <c r="U790" s="1">
        <v>154</v>
      </c>
      <c r="V790" s="1" t="str">
        <f t="shared" si="177"/>
        <v>Income: $154.00</v>
      </c>
      <c r="W790" s="1">
        <f>IF(U790="","",ROUND(U790*'Lookup Values'!$A$2,2))</f>
        <v>13.67</v>
      </c>
      <c r="X790" s="9" t="str">
        <f t="shared" si="178"/>
        <v>Income</v>
      </c>
      <c r="Y790" s="2" t="s">
        <v>730</v>
      </c>
      <c r="Z790" s="3">
        <f t="shared" si="179"/>
        <v>41051</v>
      </c>
      <c r="AA790" s="67" t="str">
        <f t="shared" si="180"/>
        <v>NO</v>
      </c>
      <c r="AB790" s="2" t="str">
        <f t="shared" si="181"/>
        <v>NO</v>
      </c>
      <c r="AC790" t="str">
        <f>IF(AND(AND(G790&gt;=2007,G790&lt;=2009),OR(S790&lt;&gt;"MTA",S790&lt;&gt;"Fandango"),OR(P790="Food",P790="Shopping",P790="Entertainment")),"Awesome Transaction",IF(AND(G790&lt;=2010,Q790&lt;&gt;"Alcohol"),"Late Transaction",IF(G790=2006,"Early Transaction","CRAP Transaction")))</f>
        <v>CRAP Transaction</v>
      </c>
    </row>
    <row r="791" spans="1:29" x14ac:dyDescent="0.25">
      <c r="A791" s="2">
        <v>790</v>
      </c>
      <c r="B791" s="3" t="str">
        <f>TEXT(C791,"yymmdd") &amp; "-" &amp; UPPER(LEFT(P791,2)) &amp; "-" &amp; UPPER(LEFT(S791,3))</f>
        <v>110402-HE-FRE</v>
      </c>
      <c r="C791" s="3">
        <v>40635</v>
      </c>
      <c r="D791" s="3">
        <f t="shared" si="169"/>
        <v>40648</v>
      </c>
      <c r="E791" s="3">
        <f t="shared" si="170"/>
        <v>40696</v>
      </c>
      <c r="F791" s="3">
        <f t="shared" si="171"/>
        <v>40663</v>
      </c>
      <c r="G791" s="61">
        <f t="shared" si="172"/>
        <v>2011</v>
      </c>
      <c r="H791" s="61">
        <f t="shared" si="173"/>
        <v>4</v>
      </c>
      <c r="I791" s="61" t="str">
        <f>VLOOKUP(H791,'Lookup Values'!$C$2:$D$13,2,FALSE)</f>
        <v>APR</v>
      </c>
      <c r="J791" s="61">
        <f t="shared" si="174"/>
        <v>2</v>
      </c>
      <c r="K791" s="61">
        <f t="shared" si="175"/>
        <v>7</v>
      </c>
      <c r="L791" s="61" t="str">
        <f>VLOOKUP(K791,'Lookup Values'!$F$2:$G$8,2,FALSE)</f>
        <v>Saturday</v>
      </c>
      <c r="M791" s="3">
        <v>40636</v>
      </c>
      <c r="N791" s="63">
        <f t="shared" si="168"/>
        <v>1</v>
      </c>
      <c r="O791" s="8">
        <v>0.92644438963514952</v>
      </c>
      <c r="P791" t="s">
        <v>45</v>
      </c>
      <c r="Q791" t="s">
        <v>46</v>
      </c>
      <c r="R791" t="str">
        <f t="shared" si="176"/>
        <v>Health: Insurance Premium</v>
      </c>
      <c r="S791" t="s">
        <v>44</v>
      </c>
      <c r="T791" t="s">
        <v>16</v>
      </c>
      <c r="U791" s="1">
        <v>312</v>
      </c>
      <c r="V791" s="1" t="str">
        <f t="shared" si="177"/>
        <v>Health: $312.00</v>
      </c>
      <c r="W791" s="1">
        <f>IF(U791="","",ROUND(U791*'Lookup Values'!$A$2,2))</f>
        <v>27.69</v>
      </c>
      <c r="X791" s="9" t="str">
        <f t="shared" si="178"/>
        <v>Expense</v>
      </c>
      <c r="Y791" s="2" t="s">
        <v>383</v>
      </c>
      <c r="Z791" s="3">
        <f t="shared" si="179"/>
        <v>40635</v>
      </c>
      <c r="AA791" s="67" t="str">
        <f t="shared" si="180"/>
        <v>NO</v>
      </c>
      <c r="AB791" s="2" t="str">
        <f t="shared" si="181"/>
        <v>NO</v>
      </c>
      <c r="AC791" t="str">
        <f>IF(AND(AND(G791&gt;=2007,G791&lt;=2009),OR(S791&lt;&gt;"MTA",S791&lt;&gt;"Fandango"),OR(P791="Food",P791="Shopping",P791="Entertainment")),"Awesome Transaction",IF(AND(G791&lt;=2010,Q791&lt;&gt;"Alcohol"),"Late Transaction",IF(G791=2006,"Early Transaction","CRAP Transaction")))</f>
        <v>CRAP Transaction</v>
      </c>
    </row>
    <row r="792" spans="1:29" x14ac:dyDescent="0.25">
      <c r="A792" s="2">
        <v>791</v>
      </c>
      <c r="B792" s="3" t="str">
        <f>TEXT(C792,"yymmdd") &amp; "-" &amp; UPPER(LEFT(P792,2)) &amp; "-" &amp; UPPER(LEFT(S792,3))</f>
        <v>100620-FO-CIT</v>
      </c>
      <c r="C792" s="3">
        <v>40349</v>
      </c>
      <c r="D792" s="3">
        <f t="shared" si="169"/>
        <v>40361</v>
      </c>
      <c r="E792" s="3">
        <f t="shared" si="170"/>
        <v>40410</v>
      </c>
      <c r="F792" s="3">
        <f t="shared" si="171"/>
        <v>40359</v>
      </c>
      <c r="G792" s="61">
        <f t="shared" si="172"/>
        <v>2010</v>
      </c>
      <c r="H792" s="61">
        <f t="shared" si="173"/>
        <v>6</v>
      </c>
      <c r="I792" s="61" t="str">
        <f>VLOOKUP(H792,'Lookup Values'!$C$2:$D$13,2,FALSE)</f>
        <v>JUN</v>
      </c>
      <c r="J792" s="61">
        <f t="shared" si="174"/>
        <v>20</v>
      </c>
      <c r="K792" s="61">
        <f t="shared" si="175"/>
        <v>1</v>
      </c>
      <c r="L792" s="61" t="str">
        <f>VLOOKUP(K792,'Lookup Values'!$F$2:$G$8,2,FALSE)</f>
        <v>Sunday</v>
      </c>
      <c r="M792" s="3">
        <v>40354</v>
      </c>
      <c r="N792" s="63">
        <f t="shared" si="168"/>
        <v>5</v>
      </c>
      <c r="O792" s="8">
        <v>0.9112758465096592</v>
      </c>
      <c r="P792" t="s">
        <v>18</v>
      </c>
      <c r="Q792" t="s">
        <v>43</v>
      </c>
      <c r="R792" t="str">
        <f t="shared" si="176"/>
        <v>Food: Coffee</v>
      </c>
      <c r="S792" t="s">
        <v>42</v>
      </c>
      <c r="T792" t="s">
        <v>29</v>
      </c>
      <c r="U792" s="1">
        <v>122</v>
      </c>
      <c r="V792" s="1" t="str">
        <f t="shared" si="177"/>
        <v>Food: $122.00</v>
      </c>
      <c r="W792" s="1">
        <f>IF(U792="","",ROUND(U792*'Lookup Values'!$A$2,2))</f>
        <v>10.83</v>
      </c>
      <c r="X792" s="9" t="str">
        <f t="shared" si="178"/>
        <v>Expense</v>
      </c>
      <c r="Y792" s="2" t="s">
        <v>731</v>
      </c>
      <c r="Z792" s="3">
        <f t="shared" si="179"/>
        <v>40349</v>
      </c>
      <c r="AA792" s="67" t="str">
        <f t="shared" si="180"/>
        <v>NO</v>
      </c>
      <c r="AB792" s="2" t="str">
        <f t="shared" si="181"/>
        <v>NO</v>
      </c>
      <c r="AC792" t="str">
        <f>IF(AND(AND(G792&gt;=2007,G792&lt;=2009),OR(S792&lt;&gt;"MTA",S792&lt;&gt;"Fandango"),OR(P792="Food",P792="Shopping",P792="Entertainment")),"Awesome Transaction",IF(AND(G792&lt;=2010,Q792&lt;&gt;"Alcohol"),"Late Transaction",IF(G792=2006,"Early Transaction","CRAP Transaction")))</f>
        <v>Late Transaction</v>
      </c>
    </row>
    <row r="793" spans="1:29" x14ac:dyDescent="0.25">
      <c r="A793" s="2">
        <v>792</v>
      </c>
      <c r="B793" s="3" t="str">
        <f>TEXT(C793,"yymmdd") &amp; "-" &amp; UPPER(LEFT(P793,2)) &amp; "-" &amp; UPPER(LEFT(S793,3))</f>
        <v>110521-FO-BAN</v>
      </c>
      <c r="C793" s="3">
        <v>40684</v>
      </c>
      <c r="D793" s="3">
        <f t="shared" si="169"/>
        <v>40697</v>
      </c>
      <c r="E793" s="3">
        <f t="shared" si="170"/>
        <v>40745</v>
      </c>
      <c r="F793" s="3">
        <f t="shared" si="171"/>
        <v>40694</v>
      </c>
      <c r="G793" s="61">
        <f t="shared" si="172"/>
        <v>2011</v>
      </c>
      <c r="H793" s="61">
        <f t="shared" si="173"/>
        <v>5</v>
      </c>
      <c r="I793" s="61" t="str">
        <f>VLOOKUP(H793,'Lookup Values'!$C$2:$D$13,2,FALSE)</f>
        <v>MAY</v>
      </c>
      <c r="J793" s="61">
        <f t="shared" si="174"/>
        <v>21</v>
      </c>
      <c r="K793" s="61">
        <f t="shared" si="175"/>
        <v>7</v>
      </c>
      <c r="L793" s="61" t="str">
        <f>VLOOKUP(K793,'Lookup Values'!$F$2:$G$8,2,FALSE)</f>
        <v>Saturday</v>
      </c>
      <c r="M793" s="3">
        <v>40688</v>
      </c>
      <c r="N793" s="63">
        <f t="shared" si="168"/>
        <v>4</v>
      </c>
      <c r="O793" s="8">
        <v>0.67337836041881349</v>
      </c>
      <c r="P793" t="s">
        <v>18</v>
      </c>
      <c r="Q793" t="s">
        <v>19</v>
      </c>
      <c r="R793" t="str">
        <f t="shared" si="176"/>
        <v>Food: Restaurants</v>
      </c>
      <c r="S793" t="s">
        <v>17</v>
      </c>
      <c r="T793" t="s">
        <v>26</v>
      </c>
      <c r="U793" s="1">
        <v>23</v>
      </c>
      <c r="V793" s="1" t="str">
        <f t="shared" si="177"/>
        <v>Food: $23.00</v>
      </c>
      <c r="W793" s="1">
        <f>IF(U793="","",ROUND(U793*'Lookup Values'!$A$2,2))</f>
        <v>2.04</v>
      </c>
      <c r="X793" s="9" t="str">
        <f t="shared" si="178"/>
        <v>Expense</v>
      </c>
      <c r="Y793" s="2" t="s">
        <v>732</v>
      </c>
      <c r="Z793" s="3">
        <f t="shared" si="179"/>
        <v>40684</v>
      </c>
      <c r="AA793" s="67" t="str">
        <f t="shared" si="180"/>
        <v>NO</v>
      </c>
      <c r="AB793" s="2" t="str">
        <f t="shared" si="181"/>
        <v>NO</v>
      </c>
      <c r="AC793" t="str">
        <f>IF(AND(AND(G793&gt;=2007,G793&lt;=2009),OR(S793&lt;&gt;"MTA",S793&lt;&gt;"Fandango"),OR(P793="Food",P793="Shopping",P793="Entertainment")),"Awesome Transaction",IF(AND(G793&lt;=2010,Q793&lt;&gt;"Alcohol"),"Late Transaction",IF(G793=2006,"Early Transaction","CRAP Transaction")))</f>
        <v>CRAP Transaction</v>
      </c>
    </row>
    <row r="794" spans="1:29" x14ac:dyDescent="0.25">
      <c r="A794" s="2">
        <v>793</v>
      </c>
      <c r="B794" s="3" t="str">
        <f>TEXT(C794,"yymmdd") &amp; "-" &amp; UPPER(LEFT(P794,2)) &amp; "-" &amp; UPPER(LEFT(S794,3))</f>
        <v>070211-EN-MOE</v>
      </c>
      <c r="C794" s="3">
        <v>39124</v>
      </c>
      <c r="D794" s="3">
        <f t="shared" si="169"/>
        <v>39136</v>
      </c>
      <c r="E794" s="3">
        <f t="shared" si="170"/>
        <v>39183</v>
      </c>
      <c r="F794" s="3">
        <f t="shared" si="171"/>
        <v>39141</v>
      </c>
      <c r="G794" s="61">
        <f t="shared" si="172"/>
        <v>2007</v>
      </c>
      <c r="H794" s="61">
        <f t="shared" si="173"/>
        <v>2</v>
      </c>
      <c r="I794" s="61" t="str">
        <f>VLOOKUP(H794,'Lookup Values'!$C$2:$D$13,2,FALSE)</f>
        <v>FEB</v>
      </c>
      <c r="J794" s="61">
        <f t="shared" si="174"/>
        <v>11</v>
      </c>
      <c r="K794" s="61">
        <f t="shared" si="175"/>
        <v>1</v>
      </c>
      <c r="L794" s="61" t="str">
        <f>VLOOKUP(K794,'Lookup Values'!$F$2:$G$8,2,FALSE)</f>
        <v>Sunday</v>
      </c>
      <c r="M794" s="3">
        <v>39126</v>
      </c>
      <c r="N794" s="63">
        <f t="shared" si="168"/>
        <v>2</v>
      </c>
      <c r="O794" s="8">
        <v>0.49209644149941423</v>
      </c>
      <c r="P794" t="s">
        <v>14</v>
      </c>
      <c r="Q794" t="s">
        <v>15</v>
      </c>
      <c r="R794" t="str">
        <f t="shared" si="176"/>
        <v>Entertainment: Alcohol</v>
      </c>
      <c r="S794" t="s">
        <v>13</v>
      </c>
      <c r="T794" t="s">
        <v>26</v>
      </c>
      <c r="U794" s="1">
        <v>19</v>
      </c>
      <c r="V794" s="1" t="str">
        <f t="shared" si="177"/>
        <v>Entertainment: $19.00</v>
      </c>
      <c r="W794" s="1">
        <f>IF(U794="","",ROUND(U794*'Lookup Values'!$A$2,2))</f>
        <v>1.69</v>
      </c>
      <c r="X794" s="9" t="str">
        <f t="shared" si="178"/>
        <v>Expense</v>
      </c>
      <c r="Y794" s="2" t="s">
        <v>733</v>
      </c>
      <c r="Z794" s="3">
        <f t="shared" si="179"/>
        <v>39124</v>
      </c>
      <c r="AA794" s="67" t="str">
        <f t="shared" si="180"/>
        <v>NO</v>
      </c>
      <c r="AB794" s="2" t="str">
        <f t="shared" si="181"/>
        <v>NO</v>
      </c>
      <c r="AC794" t="str">
        <f>IF(AND(AND(G794&gt;=2007,G794&lt;=2009),OR(S794&lt;&gt;"MTA",S794&lt;&gt;"Fandango"),OR(P794="Food",P794="Shopping",P794="Entertainment")),"Awesome Transaction",IF(AND(G794&lt;=2010,Q794&lt;&gt;"Alcohol"),"Late Transaction",IF(G794=2006,"Early Transaction","CRAP Transaction")))</f>
        <v>Awesome Transaction</v>
      </c>
    </row>
    <row r="795" spans="1:29" x14ac:dyDescent="0.25">
      <c r="A795" s="2">
        <v>794</v>
      </c>
      <c r="B795" s="3" t="str">
        <f>TEXT(C795,"yymmdd") &amp; "-" &amp; UPPER(LEFT(P795,2)) &amp; "-" &amp; UPPER(LEFT(S795,3))</f>
        <v>080120-ED-SKI</v>
      </c>
      <c r="C795" s="3">
        <v>39467</v>
      </c>
      <c r="D795" s="3">
        <f t="shared" si="169"/>
        <v>39479</v>
      </c>
      <c r="E795" s="3">
        <f t="shared" si="170"/>
        <v>39527</v>
      </c>
      <c r="F795" s="3">
        <f t="shared" si="171"/>
        <v>39478</v>
      </c>
      <c r="G795" s="61">
        <f t="shared" si="172"/>
        <v>2008</v>
      </c>
      <c r="H795" s="61">
        <f t="shared" si="173"/>
        <v>1</v>
      </c>
      <c r="I795" s="61" t="str">
        <f>VLOOKUP(H795,'Lookup Values'!$C$2:$D$13,2,FALSE)</f>
        <v>JAN</v>
      </c>
      <c r="J795" s="61">
        <f t="shared" si="174"/>
        <v>20</v>
      </c>
      <c r="K795" s="61">
        <f t="shared" si="175"/>
        <v>1</v>
      </c>
      <c r="L795" s="61" t="str">
        <f>VLOOKUP(K795,'Lookup Values'!$F$2:$G$8,2,FALSE)</f>
        <v>Sunday</v>
      </c>
      <c r="M795" s="3">
        <v>39473</v>
      </c>
      <c r="N795" s="63">
        <f t="shared" si="168"/>
        <v>6</v>
      </c>
      <c r="O795" s="8">
        <v>0.17714155673020138</v>
      </c>
      <c r="P795" t="s">
        <v>24</v>
      </c>
      <c r="Q795" t="s">
        <v>36</v>
      </c>
      <c r="R795" t="str">
        <f t="shared" si="176"/>
        <v>Education: Professional Development</v>
      </c>
      <c r="S795" t="s">
        <v>35</v>
      </c>
      <c r="T795" t="s">
        <v>29</v>
      </c>
      <c r="U795" s="1">
        <v>55</v>
      </c>
      <c r="V795" s="1" t="str">
        <f t="shared" si="177"/>
        <v>Education: $55.00</v>
      </c>
      <c r="W795" s="1">
        <f>IF(U795="","",ROUND(U795*'Lookup Values'!$A$2,2))</f>
        <v>4.88</v>
      </c>
      <c r="X795" s="9" t="str">
        <f t="shared" si="178"/>
        <v>Expense</v>
      </c>
      <c r="Y795" s="2" t="s">
        <v>734</v>
      </c>
      <c r="Z795" s="3">
        <f t="shared" si="179"/>
        <v>39467</v>
      </c>
      <c r="AA795" s="67" t="str">
        <f t="shared" si="180"/>
        <v>YES</v>
      </c>
      <c r="AB795" s="2" t="str">
        <f t="shared" si="181"/>
        <v>NO</v>
      </c>
      <c r="AC795" t="str">
        <f>IF(AND(AND(G795&gt;=2007,G795&lt;=2009),OR(S795&lt;&gt;"MTA",S795&lt;&gt;"Fandango"),OR(P795="Food",P795="Shopping",P795="Entertainment")),"Awesome Transaction",IF(AND(G795&lt;=2010,Q795&lt;&gt;"Alcohol"),"Late Transaction",IF(G795=2006,"Early Transaction","CRAP Transaction")))</f>
        <v>Late Transaction</v>
      </c>
    </row>
    <row r="796" spans="1:29" x14ac:dyDescent="0.25">
      <c r="A796" s="2">
        <v>795</v>
      </c>
      <c r="B796" s="3" t="str">
        <f>TEXT(C796,"yymmdd") &amp; "-" &amp; UPPER(LEFT(P796,2)) &amp; "-" &amp; UPPER(LEFT(S796,3))</f>
        <v>120321-ED-ANT</v>
      </c>
      <c r="C796" s="3">
        <v>40989</v>
      </c>
      <c r="D796" s="3">
        <f t="shared" si="169"/>
        <v>41003</v>
      </c>
      <c r="E796" s="3">
        <f t="shared" si="170"/>
        <v>41050</v>
      </c>
      <c r="F796" s="3">
        <f t="shared" si="171"/>
        <v>40999</v>
      </c>
      <c r="G796" s="61">
        <f t="shared" si="172"/>
        <v>2012</v>
      </c>
      <c r="H796" s="61">
        <f t="shared" si="173"/>
        <v>3</v>
      </c>
      <c r="I796" s="61" t="str">
        <f>VLOOKUP(H796,'Lookup Values'!$C$2:$D$13,2,FALSE)</f>
        <v>MAR</v>
      </c>
      <c r="J796" s="61">
        <f t="shared" si="174"/>
        <v>21</v>
      </c>
      <c r="K796" s="61">
        <f t="shared" si="175"/>
        <v>4</v>
      </c>
      <c r="L796" s="61" t="str">
        <f>VLOOKUP(K796,'Lookup Values'!$F$2:$G$8,2,FALSE)</f>
        <v>Wednesday</v>
      </c>
      <c r="M796" s="3">
        <v>40990</v>
      </c>
      <c r="N796" s="63">
        <f t="shared" si="168"/>
        <v>1</v>
      </c>
      <c r="O796" s="8">
        <v>0.61862775469336662</v>
      </c>
      <c r="P796" t="s">
        <v>24</v>
      </c>
      <c r="Q796" t="s">
        <v>25</v>
      </c>
      <c r="R796" t="str">
        <f t="shared" si="176"/>
        <v>Education: Tango Lessons</v>
      </c>
      <c r="S796" t="s">
        <v>23</v>
      </c>
      <c r="T796" t="s">
        <v>16</v>
      </c>
      <c r="U796" s="1">
        <v>260</v>
      </c>
      <c r="V796" s="1" t="str">
        <f t="shared" si="177"/>
        <v>Education: $260.00</v>
      </c>
      <c r="W796" s="1">
        <f>IF(U796="","",ROUND(U796*'Lookup Values'!$A$2,2))</f>
        <v>23.08</v>
      </c>
      <c r="X796" s="9" t="str">
        <f t="shared" si="178"/>
        <v>Expense</v>
      </c>
      <c r="Y796" s="2" t="s">
        <v>735</v>
      </c>
      <c r="Z796" s="3">
        <f t="shared" si="179"/>
        <v>40989</v>
      </c>
      <c r="AA796" s="67" t="str">
        <f t="shared" si="180"/>
        <v>NO</v>
      </c>
      <c r="AB796" s="2" t="str">
        <f t="shared" si="181"/>
        <v>NO</v>
      </c>
      <c r="AC796" t="str">
        <f>IF(AND(AND(G796&gt;=2007,G796&lt;=2009),OR(S796&lt;&gt;"MTA",S796&lt;&gt;"Fandango"),OR(P796="Food",P796="Shopping",P796="Entertainment")),"Awesome Transaction",IF(AND(G796&lt;=2010,Q796&lt;&gt;"Alcohol"),"Late Transaction",IF(G796=2006,"Early Transaction","CRAP Transaction")))</f>
        <v>CRAP Transaction</v>
      </c>
    </row>
    <row r="797" spans="1:29" x14ac:dyDescent="0.25">
      <c r="A797" s="2">
        <v>796</v>
      </c>
      <c r="B797" s="3" t="str">
        <f>TEXT(C797,"yymmdd") &amp; "-" &amp; UPPER(LEFT(P797,2)) &amp; "-" &amp; UPPER(LEFT(S797,3))</f>
        <v>101225-TR-MTA</v>
      </c>
      <c r="C797" s="3">
        <v>40537</v>
      </c>
      <c r="D797" s="3">
        <f t="shared" si="169"/>
        <v>40550</v>
      </c>
      <c r="E797" s="3">
        <f t="shared" si="170"/>
        <v>40599</v>
      </c>
      <c r="F797" s="3">
        <f t="shared" si="171"/>
        <v>40543</v>
      </c>
      <c r="G797" s="61">
        <f t="shared" si="172"/>
        <v>2010</v>
      </c>
      <c r="H797" s="61">
        <f t="shared" si="173"/>
        <v>12</v>
      </c>
      <c r="I797" s="61" t="str">
        <f>VLOOKUP(H797,'Lookup Values'!$C$2:$D$13,2,FALSE)</f>
        <v>DEC</v>
      </c>
      <c r="J797" s="61">
        <f t="shared" si="174"/>
        <v>25</v>
      </c>
      <c r="K797" s="61">
        <f t="shared" si="175"/>
        <v>7</v>
      </c>
      <c r="L797" s="61" t="str">
        <f>VLOOKUP(K797,'Lookup Values'!$F$2:$G$8,2,FALSE)</f>
        <v>Saturday</v>
      </c>
      <c r="M797" s="3">
        <v>40544</v>
      </c>
      <c r="N797" s="63">
        <f t="shared" si="168"/>
        <v>7</v>
      </c>
      <c r="O797" s="8">
        <v>0.91820957800357939</v>
      </c>
      <c r="P797" t="s">
        <v>33</v>
      </c>
      <c r="Q797" t="s">
        <v>34</v>
      </c>
      <c r="R797" t="str">
        <f t="shared" si="176"/>
        <v>Transportation: Subway</v>
      </c>
      <c r="S797" t="s">
        <v>32</v>
      </c>
      <c r="T797" t="s">
        <v>29</v>
      </c>
      <c r="U797" s="1">
        <v>439</v>
      </c>
      <c r="V797" s="1" t="str">
        <f t="shared" si="177"/>
        <v>Transportation: $439.00</v>
      </c>
      <c r="W797" s="1">
        <f>IF(U797="","",ROUND(U797*'Lookup Values'!$A$2,2))</f>
        <v>38.96</v>
      </c>
      <c r="X797" s="9" t="str">
        <f t="shared" si="178"/>
        <v>Expense</v>
      </c>
      <c r="Y797" s="2" t="s">
        <v>736</v>
      </c>
      <c r="Z797" s="3">
        <f t="shared" si="179"/>
        <v>40537</v>
      </c>
      <c r="AA797" s="67" t="str">
        <f t="shared" si="180"/>
        <v>YES</v>
      </c>
      <c r="AB797" s="2" t="str">
        <f t="shared" si="181"/>
        <v>YES</v>
      </c>
      <c r="AC797" t="str">
        <f>IF(AND(AND(G797&gt;=2007,G797&lt;=2009),OR(S797&lt;&gt;"MTA",S797&lt;&gt;"Fandango"),OR(P797="Food",P797="Shopping",P797="Entertainment")),"Awesome Transaction",IF(AND(G797&lt;=2010,Q797&lt;&gt;"Alcohol"),"Late Transaction",IF(G797=2006,"Early Transaction","CRAP Transaction")))</f>
        <v>Late Transaction</v>
      </c>
    </row>
    <row r="798" spans="1:29" x14ac:dyDescent="0.25">
      <c r="A798" s="2">
        <v>797</v>
      </c>
      <c r="B798" s="3" t="str">
        <f>TEXT(C798,"yymmdd") &amp; "-" &amp; UPPER(LEFT(P798,2)) &amp; "-" &amp; UPPER(LEFT(S798,3))</f>
        <v>110210-FO-BAN</v>
      </c>
      <c r="C798" s="3">
        <v>40584</v>
      </c>
      <c r="D798" s="3">
        <f t="shared" si="169"/>
        <v>40598</v>
      </c>
      <c r="E798" s="3">
        <f t="shared" si="170"/>
        <v>40643</v>
      </c>
      <c r="F798" s="3">
        <f t="shared" si="171"/>
        <v>40602</v>
      </c>
      <c r="G798" s="61">
        <f t="shared" si="172"/>
        <v>2011</v>
      </c>
      <c r="H798" s="61">
        <f t="shared" si="173"/>
        <v>2</v>
      </c>
      <c r="I798" s="61" t="str">
        <f>VLOOKUP(H798,'Lookup Values'!$C$2:$D$13,2,FALSE)</f>
        <v>FEB</v>
      </c>
      <c r="J798" s="61">
        <f t="shared" si="174"/>
        <v>10</v>
      </c>
      <c r="K798" s="61">
        <f t="shared" si="175"/>
        <v>5</v>
      </c>
      <c r="L798" s="61" t="str">
        <f>VLOOKUP(K798,'Lookup Values'!$F$2:$G$8,2,FALSE)</f>
        <v>Thursday</v>
      </c>
      <c r="M798" s="3">
        <v>40593</v>
      </c>
      <c r="N798" s="63">
        <f t="shared" si="168"/>
        <v>9</v>
      </c>
      <c r="O798" s="8">
        <v>0.53743567948264193</v>
      </c>
      <c r="P798" t="s">
        <v>18</v>
      </c>
      <c r="Q798" t="s">
        <v>19</v>
      </c>
      <c r="R798" t="str">
        <f t="shared" si="176"/>
        <v>Food: Restaurants</v>
      </c>
      <c r="S798" t="s">
        <v>17</v>
      </c>
      <c r="T798" t="s">
        <v>26</v>
      </c>
      <c r="U798" s="1">
        <v>224</v>
      </c>
      <c r="V798" s="1" t="str">
        <f t="shared" si="177"/>
        <v>Food: $224.00</v>
      </c>
      <c r="W798" s="1">
        <f>IF(U798="","",ROUND(U798*'Lookup Values'!$A$2,2))</f>
        <v>19.88</v>
      </c>
      <c r="X798" s="9" t="str">
        <f t="shared" si="178"/>
        <v>Expense</v>
      </c>
      <c r="Y798" s="2" t="s">
        <v>737</v>
      </c>
      <c r="Z798" s="3">
        <f t="shared" si="179"/>
        <v>40584</v>
      </c>
      <c r="AA798" s="67" t="str">
        <f t="shared" si="180"/>
        <v>NO</v>
      </c>
      <c r="AB798" s="2" t="str">
        <f t="shared" si="181"/>
        <v>NO</v>
      </c>
      <c r="AC798" t="str">
        <f>IF(AND(AND(G798&gt;=2007,G798&lt;=2009),OR(S798&lt;&gt;"MTA",S798&lt;&gt;"Fandango"),OR(P798="Food",P798="Shopping",P798="Entertainment")),"Awesome Transaction",IF(AND(G798&lt;=2010,Q798&lt;&gt;"Alcohol"),"Late Transaction",IF(G798=2006,"Early Transaction","CRAP Transaction")))</f>
        <v>CRAP Transaction</v>
      </c>
    </row>
    <row r="799" spans="1:29" x14ac:dyDescent="0.25">
      <c r="A799" s="2">
        <v>798</v>
      </c>
      <c r="B799" s="3" t="str">
        <f>TEXT(C799,"yymmdd") &amp; "-" &amp; UPPER(LEFT(P799,2)) &amp; "-" &amp; UPPER(LEFT(S799,3))</f>
        <v>101008-TR-MTA</v>
      </c>
      <c r="C799" s="3">
        <v>40459</v>
      </c>
      <c r="D799" s="3">
        <f t="shared" si="169"/>
        <v>40473</v>
      </c>
      <c r="E799" s="3">
        <f t="shared" si="170"/>
        <v>40520</v>
      </c>
      <c r="F799" s="3">
        <f t="shared" si="171"/>
        <v>40482</v>
      </c>
      <c r="G799" s="61">
        <f t="shared" si="172"/>
        <v>2010</v>
      </c>
      <c r="H799" s="61">
        <f t="shared" si="173"/>
        <v>10</v>
      </c>
      <c r="I799" s="61" t="str">
        <f>VLOOKUP(H799,'Lookup Values'!$C$2:$D$13,2,FALSE)</f>
        <v>OCT</v>
      </c>
      <c r="J799" s="61">
        <f t="shared" si="174"/>
        <v>8</v>
      </c>
      <c r="K799" s="61">
        <f t="shared" si="175"/>
        <v>6</v>
      </c>
      <c r="L799" s="61" t="str">
        <f>VLOOKUP(K799,'Lookup Values'!$F$2:$G$8,2,FALSE)</f>
        <v>Friday</v>
      </c>
      <c r="M799" s="3">
        <v>40464</v>
      </c>
      <c r="N799" s="63">
        <f t="shared" si="168"/>
        <v>5</v>
      </c>
      <c r="O799" s="8">
        <v>0.79032880935738636</v>
      </c>
      <c r="P799" t="s">
        <v>33</v>
      </c>
      <c r="Q799" t="s">
        <v>34</v>
      </c>
      <c r="R799" t="str">
        <f t="shared" si="176"/>
        <v>Transportation: Subway</v>
      </c>
      <c r="S799" t="s">
        <v>32</v>
      </c>
      <c r="T799" t="s">
        <v>29</v>
      </c>
      <c r="U799" s="1">
        <v>345</v>
      </c>
      <c r="V799" s="1" t="str">
        <f t="shared" si="177"/>
        <v>Transportation: $345.00</v>
      </c>
      <c r="W799" s="1">
        <f>IF(U799="","",ROUND(U799*'Lookup Values'!$A$2,2))</f>
        <v>30.62</v>
      </c>
      <c r="X799" s="9" t="str">
        <f t="shared" si="178"/>
        <v>Expense</v>
      </c>
      <c r="Y799" s="2" t="s">
        <v>738</v>
      </c>
      <c r="Z799" s="3">
        <f t="shared" si="179"/>
        <v>40459</v>
      </c>
      <c r="AA799" s="67" t="str">
        <f t="shared" si="180"/>
        <v>YES</v>
      </c>
      <c r="AB799" s="2" t="str">
        <f t="shared" si="181"/>
        <v>NO</v>
      </c>
      <c r="AC799" t="str">
        <f>IF(AND(AND(G799&gt;=2007,G799&lt;=2009),OR(S799&lt;&gt;"MTA",S799&lt;&gt;"Fandango"),OR(P799="Food",P799="Shopping",P799="Entertainment")),"Awesome Transaction",IF(AND(G799&lt;=2010,Q799&lt;&gt;"Alcohol"),"Late Transaction",IF(G799=2006,"Early Transaction","CRAP Transaction")))</f>
        <v>Late Transaction</v>
      </c>
    </row>
    <row r="800" spans="1:29" x14ac:dyDescent="0.25">
      <c r="A800" s="2">
        <v>799</v>
      </c>
      <c r="B800" s="3" t="str">
        <f>TEXT(C800,"yymmdd") &amp; "-" &amp; UPPER(LEFT(P800,2)) &amp; "-" &amp; UPPER(LEFT(S800,3))</f>
        <v>100411-IN-LEG</v>
      </c>
      <c r="C800" s="3">
        <v>40279</v>
      </c>
      <c r="D800" s="3">
        <f t="shared" si="169"/>
        <v>40291</v>
      </c>
      <c r="E800" s="3">
        <f t="shared" si="170"/>
        <v>40340</v>
      </c>
      <c r="F800" s="3">
        <f t="shared" si="171"/>
        <v>40298</v>
      </c>
      <c r="G800" s="61">
        <f t="shared" si="172"/>
        <v>2010</v>
      </c>
      <c r="H800" s="61">
        <f t="shared" si="173"/>
        <v>4</v>
      </c>
      <c r="I800" s="61" t="str">
        <f>VLOOKUP(H800,'Lookup Values'!$C$2:$D$13,2,FALSE)</f>
        <v>APR</v>
      </c>
      <c r="J800" s="61">
        <f t="shared" si="174"/>
        <v>11</v>
      </c>
      <c r="K800" s="61">
        <f t="shared" si="175"/>
        <v>1</v>
      </c>
      <c r="L800" s="61" t="str">
        <f>VLOOKUP(K800,'Lookup Values'!$F$2:$G$8,2,FALSE)</f>
        <v>Sunday</v>
      </c>
      <c r="M800" s="3">
        <v>40288</v>
      </c>
      <c r="N800" s="63">
        <f t="shared" si="168"/>
        <v>9</v>
      </c>
      <c r="O800" s="8">
        <v>0.82534130810749307</v>
      </c>
      <c r="P800" t="s">
        <v>61</v>
      </c>
      <c r="Q800" t="s">
        <v>63</v>
      </c>
      <c r="R800" t="str">
        <f t="shared" si="176"/>
        <v>Income: Freelance Project</v>
      </c>
      <c r="S800" t="s">
        <v>66</v>
      </c>
      <c r="T800" t="s">
        <v>16</v>
      </c>
      <c r="U800" s="1">
        <v>307</v>
      </c>
      <c r="V800" s="1" t="str">
        <f t="shared" si="177"/>
        <v>Income: $307.00</v>
      </c>
      <c r="W800" s="1">
        <f>IF(U800="","",ROUND(U800*'Lookup Values'!$A$2,2))</f>
        <v>27.25</v>
      </c>
      <c r="X800" s="9" t="str">
        <f t="shared" si="178"/>
        <v>Income</v>
      </c>
      <c r="Y800" s="2" t="s">
        <v>503</v>
      </c>
      <c r="Z800" s="3">
        <f t="shared" si="179"/>
        <v>40279</v>
      </c>
      <c r="AA800" s="67" t="str">
        <f t="shared" si="180"/>
        <v>NO</v>
      </c>
      <c r="AB800" s="2" t="str">
        <f t="shared" si="181"/>
        <v>NO</v>
      </c>
      <c r="AC800" t="str">
        <f>IF(AND(AND(G800&gt;=2007,G800&lt;=2009),OR(S800&lt;&gt;"MTA",S800&lt;&gt;"Fandango"),OR(P800="Food",P800="Shopping",P800="Entertainment")),"Awesome Transaction",IF(AND(G800&lt;=2010,Q800&lt;&gt;"Alcohol"),"Late Transaction",IF(G800=2006,"Early Transaction","CRAP Transaction")))</f>
        <v>Late Transaction</v>
      </c>
    </row>
    <row r="801" spans="1:29" x14ac:dyDescent="0.25">
      <c r="A801" s="2">
        <v>800</v>
      </c>
      <c r="B801" s="3" t="str">
        <f>TEXT(C801,"yymmdd") &amp; "-" &amp; UPPER(LEFT(P801,2)) &amp; "-" &amp; UPPER(LEFT(S801,3))</f>
        <v>080123-EN-FAN</v>
      </c>
      <c r="C801" s="3">
        <v>39470</v>
      </c>
      <c r="D801" s="3">
        <f t="shared" si="169"/>
        <v>39484</v>
      </c>
      <c r="E801" s="3">
        <f t="shared" si="170"/>
        <v>39530</v>
      </c>
      <c r="F801" s="3">
        <f t="shared" si="171"/>
        <v>39478</v>
      </c>
      <c r="G801" s="61">
        <f t="shared" si="172"/>
        <v>2008</v>
      </c>
      <c r="H801" s="61">
        <f t="shared" si="173"/>
        <v>1</v>
      </c>
      <c r="I801" s="61" t="str">
        <f>VLOOKUP(H801,'Lookup Values'!$C$2:$D$13,2,FALSE)</f>
        <v>JAN</v>
      </c>
      <c r="J801" s="61">
        <f t="shared" si="174"/>
        <v>23</v>
      </c>
      <c r="K801" s="61">
        <f t="shared" si="175"/>
        <v>4</v>
      </c>
      <c r="L801" s="61" t="str">
        <f>VLOOKUP(K801,'Lookup Values'!$F$2:$G$8,2,FALSE)</f>
        <v>Wednesday</v>
      </c>
      <c r="M801" s="3">
        <v>39473</v>
      </c>
      <c r="N801" s="63">
        <f t="shared" si="168"/>
        <v>3</v>
      </c>
      <c r="O801" s="8">
        <v>0.32432362248302171</v>
      </c>
      <c r="P801" t="s">
        <v>14</v>
      </c>
      <c r="Q801" t="s">
        <v>28</v>
      </c>
      <c r="R801" t="str">
        <f t="shared" si="176"/>
        <v>Entertainment: Movies</v>
      </c>
      <c r="S801" t="s">
        <v>27</v>
      </c>
      <c r="T801" t="s">
        <v>26</v>
      </c>
      <c r="U801" s="1">
        <v>152</v>
      </c>
      <c r="V801" s="1" t="str">
        <f t="shared" si="177"/>
        <v>Entertainment: $152.00</v>
      </c>
      <c r="W801" s="1">
        <f>IF(U801="","",ROUND(U801*'Lookup Values'!$A$2,2))</f>
        <v>13.49</v>
      </c>
      <c r="X801" s="9" t="str">
        <f t="shared" si="178"/>
        <v>Expense</v>
      </c>
      <c r="Y801" s="2" t="s">
        <v>565</v>
      </c>
      <c r="Z801" s="3">
        <f t="shared" si="179"/>
        <v>39470</v>
      </c>
      <c r="AA801" s="67" t="str">
        <f t="shared" si="180"/>
        <v>NO</v>
      </c>
      <c r="AB801" s="2" t="str">
        <f t="shared" si="181"/>
        <v>NO</v>
      </c>
      <c r="AC801" t="str">
        <f>IF(AND(AND(G801&gt;=2007,G801&lt;=2009),OR(S801&lt;&gt;"MTA",S801&lt;&gt;"Fandango"),OR(P801="Food",P801="Shopping",P801="Entertainment")),"Awesome Transaction",IF(AND(G801&lt;=2010,Q801&lt;&gt;"Alcohol"),"Late Transaction",IF(G801=2006,"Early Transaction","CRAP Transaction")))</f>
        <v>Awesome Transaction</v>
      </c>
    </row>
    <row r="802" spans="1:29" x14ac:dyDescent="0.25">
      <c r="A802" s="2">
        <v>801</v>
      </c>
      <c r="B802" s="3" t="str">
        <f>TEXT(C802,"yymmdd") &amp; "-" &amp; UPPER(LEFT(P802,2)) &amp; "-" &amp; UPPER(LEFT(S802,3))</f>
        <v>120201-ED-ANT</v>
      </c>
      <c r="C802" s="3">
        <v>40940</v>
      </c>
      <c r="D802" s="3">
        <f t="shared" si="169"/>
        <v>40954</v>
      </c>
      <c r="E802" s="3">
        <f t="shared" si="170"/>
        <v>41000</v>
      </c>
      <c r="F802" s="3">
        <f t="shared" si="171"/>
        <v>40968</v>
      </c>
      <c r="G802" s="61">
        <f t="shared" si="172"/>
        <v>2012</v>
      </c>
      <c r="H802" s="61">
        <f t="shared" si="173"/>
        <v>2</v>
      </c>
      <c r="I802" s="61" t="str">
        <f>VLOOKUP(H802,'Lookup Values'!$C$2:$D$13,2,FALSE)</f>
        <v>FEB</v>
      </c>
      <c r="J802" s="61">
        <f t="shared" si="174"/>
        <v>1</v>
      </c>
      <c r="K802" s="61">
        <f t="shared" si="175"/>
        <v>4</v>
      </c>
      <c r="L802" s="61" t="str">
        <f>VLOOKUP(K802,'Lookup Values'!$F$2:$G$8,2,FALSE)</f>
        <v>Wednesday</v>
      </c>
      <c r="M802" s="3">
        <v>40949</v>
      </c>
      <c r="N802" s="63">
        <f t="shared" si="168"/>
        <v>9</v>
      </c>
      <c r="O802" s="8">
        <v>0.77436083125855093</v>
      </c>
      <c r="P802" t="s">
        <v>24</v>
      </c>
      <c r="Q802" t="s">
        <v>25</v>
      </c>
      <c r="R802" t="str">
        <f t="shared" si="176"/>
        <v>Education: Tango Lessons</v>
      </c>
      <c r="S802" t="s">
        <v>23</v>
      </c>
      <c r="T802" t="s">
        <v>16</v>
      </c>
      <c r="U802" s="1">
        <v>487</v>
      </c>
      <c r="V802" s="1" t="str">
        <f t="shared" si="177"/>
        <v>Education: $487.00</v>
      </c>
      <c r="W802" s="1">
        <f>IF(U802="","",ROUND(U802*'Lookup Values'!$A$2,2))</f>
        <v>43.22</v>
      </c>
      <c r="X802" s="9" t="str">
        <f t="shared" si="178"/>
        <v>Expense</v>
      </c>
      <c r="Y802" s="2" t="s">
        <v>739</v>
      </c>
      <c r="Z802" s="3">
        <f t="shared" si="179"/>
        <v>40940</v>
      </c>
      <c r="AA802" s="67" t="str">
        <f t="shared" si="180"/>
        <v>NO</v>
      </c>
      <c r="AB802" s="2" t="str">
        <f t="shared" si="181"/>
        <v>NO</v>
      </c>
      <c r="AC802" t="str">
        <f>IF(AND(AND(G802&gt;=2007,G802&lt;=2009),OR(S802&lt;&gt;"MTA",S802&lt;&gt;"Fandango"),OR(P802="Food",P802="Shopping",P802="Entertainment")),"Awesome Transaction",IF(AND(G802&lt;=2010,Q802&lt;&gt;"Alcohol"),"Late Transaction",IF(G802=2006,"Early Transaction","CRAP Transaction")))</f>
        <v>CRAP Transaction</v>
      </c>
    </row>
    <row r="803" spans="1:29" x14ac:dyDescent="0.25">
      <c r="A803" s="2">
        <v>802</v>
      </c>
      <c r="B803" s="3" t="str">
        <f>TEXT(C803,"yymmdd") &amp; "-" &amp; UPPER(LEFT(P803,2)) &amp; "-" &amp; UPPER(LEFT(S803,3))</f>
        <v>070821-TR-MTA</v>
      </c>
      <c r="C803" s="3">
        <v>39315</v>
      </c>
      <c r="D803" s="3">
        <f t="shared" si="169"/>
        <v>39329</v>
      </c>
      <c r="E803" s="3">
        <f t="shared" si="170"/>
        <v>39376</v>
      </c>
      <c r="F803" s="3">
        <f t="shared" si="171"/>
        <v>39325</v>
      </c>
      <c r="G803" s="61">
        <f t="shared" si="172"/>
        <v>2007</v>
      </c>
      <c r="H803" s="61">
        <f t="shared" si="173"/>
        <v>8</v>
      </c>
      <c r="I803" s="61" t="str">
        <f>VLOOKUP(H803,'Lookup Values'!$C$2:$D$13,2,FALSE)</f>
        <v>AUG</v>
      </c>
      <c r="J803" s="61">
        <f t="shared" si="174"/>
        <v>21</v>
      </c>
      <c r="K803" s="61">
        <f t="shared" si="175"/>
        <v>3</v>
      </c>
      <c r="L803" s="61" t="str">
        <f>VLOOKUP(K803,'Lookup Values'!$F$2:$G$8,2,FALSE)</f>
        <v>Tuesday</v>
      </c>
      <c r="M803" s="3">
        <v>39323</v>
      </c>
      <c r="N803" s="63">
        <f t="shared" si="168"/>
        <v>8</v>
      </c>
      <c r="O803" s="8">
        <v>2.4326436382234751E-2</v>
      </c>
      <c r="P803" t="s">
        <v>33</v>
      </c>
      <c r="Q803" t="s">
        <v>34</v>
      </c>
      <c r="R803" t="str">
        <f t="shared" si="176"/>
        <v>Transportation: Subway</v>
      </c>
      <c r="S803" t="s">
        <v>32</v>
      </c>
      <c r="T803" t="s">
        <v>26</v>
      </c>
      <c r="U803" s="1">
        <v>353</v>
      </c>
      <c r="V803" s="1" t="str">
        <f t="shared" si="177"/>
        <v>Transportation: $353.00</v>
      </c>
      <c r="W803" s="1">
        <f>IF(U803="","",ROUND(U803*'Lookup Values'!$A$2,2))</f>
        <v>31.33</v>
      </c>
      <c r="X803" s="9" t="str">
        <f t="shared" si="178"/>
        <v>Expense</v>
      </c>
      <c r="Y803" s="2" t="s">
        <v>621</v>
      </c>
      <c r="Z803" s="3">
        <f t="shared" si="179"/>
        <v>39315</v>
      </c>
      <c r="AA803" s="67" t="str">
        <f t="shared" si="180"/>
        <v>YES</v>
      </c>
      <c r="AB803" s="2" t="str">
        <f t="shared" si="181"/>
        <v>NO</v>
      </c>
      <c r="AC803" t="str">
        <f>IF(AND(AND(G803&gt;=2007,G803&lt;=2009),OR(S803&lt;&gt;"MTA",S803&lt;&gt;"Fandango"),OR(P803="Food",P803="Shopping",P803="Entertainment")),"Awesome Transaction",IF(AND(G803&lt;=2010,Q803&lt;&gt;"Alcohol"),"Late Transaction",IF(G803=2006,"Early Transaction","CRAP Transaction")))</f>
        <v>Late Transaction</v>
      </c>
    </row>
    <row r="804" spans="1:29" x14ac:dyDescent="0.25">
      <c r="A804" s="2">
        <v>803</v>
      </c>
      <c r="B804" s="3" t="str">
        <f>TEXT(C804,"yymmdd") &amp; "-" &amp; UPPER(LEFT(P804,2)) &amp; "-" &amp; UPPER(LEFT(S804,3))</f>
        <v>090502-EN-FAN</v>
      </c>
      <c r="C804" s="3">
        <v>39935</v>
      </c>
      <c r="D804" s="3">
        <f t="shared" si="169"/>
        <v>39948</v>
      </c>
      <c r="E804" s="3">
        <f t="shared" si="170"/>
        <v>39996</v>
      </c>
      <c r="F804" s="3">
        <f t="shared" si="171"/>
        <v>39964</v>
      </c>
      <c r="G804" s="61">
        <f t="shared" si="172"/>
        <v>2009</v>
      </c>
      <c r="H804" s="61">
        <f t="shared" si="173"/>
        <v>5</v>
      </c>
      <c r="I804" s="61" t="str">
        <f>VLOOKUP(H804,'Lookup Values'!$C$2:$D$13,2,FALSE)</f>
        <v>MAY</v>
      </c>
      <c r="J804" s="61">
        <f t="shared" si="174"/>
        <v>2</v>
      </c>
      <c r="K804" s="61">
        <f t="shared" si="175"/>
        <v>7</v>
      </c>
      <c r="L804" s="61" t="str">
        <f>VLOOKUP(K804,'Lookup Values'!$F$2:$G$8,2,FALSE)</f>
        <v>Saturday</v>
      </c>
      <c r="M804" s="3">
        <v>39937</v>
      </c>
      <c r="N804" s="63">
        <f t="shared" si="168"/>
        <v>2</v>
      </c>
      <c r="O804" s="8">
        <v>0.63606068689897677</v>
      </c>
      <c r="P804" t="s">
        <v>14</v>
      </c>
      <c r="Q804" t="s">
        <v>28</v>
      </c>
      <c r="R804" t="str">
        <f t="shared" si="176"/>
        <v>Entertainment: Movies</v>
      </c>
      <c r="S804" t="s">
        <v>27</v>
      </c>
      <c r="T804" t="s">
        <v>16</v>
      </c>
      <c r="U804" s="1">
        <v>426</v>
      </c>
      <c r="V804" s="1" t="str">
        <f t="shared" si="177"/>
        <v>Entertainment: $426.00</v>
      </c>
      <c r="W804" s="1">
        <f>IF(U804="","",ROUND(U804*'Lookup Values'!$A$2,2))</f>
        <v>37.81</v>
      </c>
      <c r="X804" s="9" t="str">
        <f t="shared" si="178"/>
        <v>Expense</v>
      </c>
      <c r="Y804" s="2" t="s">
        <v>740</v>
      </c>
      <c r="Z804" s="3">
        <f t="shared" si="179"/>
        <v>39935</v>
      </c>
      <c r="AA804" s="67" t="str">
        <f t="shared" si="180"/>
        <v>NO</v>
      </c>
      <c r="AB804" s="2" t="str">
        <f t="shared" si="181"/>
        <v>NO</v>
      </c>
      <c r="AC804" t="str">
        <f>IF(AND(AND(G804&gt;=2007,G804&lt;=2009),OR(S804&lt;&gt;"MTA",S804&lt;&gt;"Fandango"),OR(P804="Food",P804="Shopping",P804="Entertainment")),"Awesome Transaction",IF(AND(G804&lt;=2010,Q804&lt;&gt;"Alcohol"),"Late Transaction",IF(G804=2006,"Early Transaction","CRAP Transaction")))</f>
        <v>Awesome Transaction</v>
      </c>
    </row>
    <row r="805" spans="1:29" x14ac:dyDescent="0.25">
      <c r="A805" s="2">
        <v>804</v>
      </c>
      <c r="B805" s="3" t="str">
        <f>TEXT(C805,"yymmdd") &amp; "-" &amp; UPPER(LEFT(P805,2)) &amp; "-" &amp; UPPER(LEFT(S805,3))</f>
        <v>080303-BI-CON</v>
      </c>
      <c r="C805" s="3">
        <v>39510</v>
      </c>
      <c r="D805" s="3">
        <f t="shared" si="169"/>
        <v>39524</v>
      </c>
      <c r="E805" s="3">
        <f t="shared" si="170"/>
        <v>39571</v>
      </c>
      <c r="F805" s="3">
        <f t="shared" si="171"/>
        <v>39538</v>
      </c>
      <c r="G805" s="61">
        <f t="shared" si="172"/>
        <v>2008</v>
      </c>
      <c r="H805" s="61">
        <f t="shared" si="173"/>
        <v>3</v>
      </c>
      <c r="I805" s="61" t="str">
        <f>VLOOKUP(H805,'Lookup Values'!$C$2:$D$13,2,FALSE)</f>
        <v>MAR</v>
      </c>
      <c r="J805" s="61">
        <f t="shared" si="174"/>
        <v>3</v>
      </c>
      <c r="K805" s="61">
        <f t="shared" si="175"/>
        <v>2</v>
      </c>
      <c r="L805" s="61" t="str">
        <f>VLOOKUP(K805,'Lookup Values'!$F$2:$G$8,2,FALSE)</f>
        <v>Monday</v>
      </c>
      <c r="M805" s="3">
        <v>39515</v>
      </c>
      <c r="N805" s="63">
        <f t="shared" si="168"/>
        <v>5</v>
      </c>
      <c r="O805" s="8">
        <v>0.8444920957698776</v>
      </c>
      <c r="P805" t="s">
        <v>48</v>
      </c>
      <c r="Q805" t="s">
        <v>49</v>
      </c>
      <c r="R805" t="str">
        <f t="shared" si="176"/>
        <v>Bills: Utilities</v>
      </c>
      <c r="S805" t="s">
        <v>47</v>
      </c>
      <c r="T805" t="s">
        <v>26</v>
      </c>
      <c r="U805" s="1">
        <v>32</v>
      </c>
      <c r="V805" s="1" t="str">
        <f t="shared" si="177"/>
        <v>Bills: $32.00</v>
      </c>
      <c r="W805" s="1">
        <f>IF(U805="","",ROUND(U805*'Lookup Values'!$A$2,2))</f>
        <v>2.84</v>
      </c>
      <c r="X805" s="9" t="str">
        <f t="shared" si="178"/>
        <v>Expense</v>
      </c>
      <c r="Y805" s="2" t="s">
        <v>190</v>
      </c>
      <c r="Z805" s="3">
        <f t="shared" si="179"/>
        <v>39510</v>
      </c>
      <c r="AA805" s="67" t="str">
        <f t="shared" si="180"/>
        <v>NO</v>
      </c>
      <c r="AB805" s="2" t="str">
        <f t="shared" si="181"/>
        <v>NO</v>
      </c>
      <c r="AC805" t="str">
        <f>IF(AND(AND(G805&gt;=2007,G805&lt;=2009),OR(S805&lt;&gt;"MTA",S805&lt;&gt;"Fandango"),OR(P805="Food",P805="Shopping",P805="Entertainment")),"Awesome Transaction",IF(AND(G805&lt;=2010,Q805&lt;&gt;"Alcohol"),"Late Transaction",IF(G805=2006,"Early Transaction","CRAP Transaction")))</f>
        <v>Late Transaction</v>
      </c>
    </row>
    <row r="806" spans="1:29" x14ac:dyDescent="0.25">
      <c r="A806" s="2">
        <v>805</v>
      </c>
      <c r="B806" s="3" t="str">
        <f>TEXT(C806,"yymmdd") &amp; "-" &amp; UPPER(LEFT(P806,2)) &amp; "-" &amp; UPPER(LEFT(S806,3))</f>
        <v>071206-TR-MTA</v>
      </c>
      <c r="C806" s="3">
        <v>39422</v>
      </c>
      <c r="D806" s="3">
        <f t="shared" si="169"/>
        <v>39436</v>
      </c>
      <c r="E806" s="3">
        <f t="shared" si="170"/>
        <v>39484</v>
      </c>
      <c r="F806" s="3">
        <f t="shared" si="171"/>
        <v>39447</v>
      </c>
      <c r="G806" s="61">
        <f t="shared" si="172"/>
        <v>2007</v>
      </c>
      <c r="H806" s="61">
        <f t="shared" si="173"/>
        <v>12</v>
      </c>
      <c r="I806" s="61" t="str">
        <f>VLOOKUP(H806,'Lookup Values'!$C$2:$D$13,2,FALSE)</f>
        <v>DEC</v>
      </c>
      <c r="J806" s="61">
        <f t="shared" si="174"/>
        <v>6</v>
      </c>
      <c r="K806" s="61">
        <f t="shared" si="175"/>
        <v>5</v>
      </c>
      <c r="L806" s="61" t="str">
        <f>VLOOKUP(K806,'Lookup Values'!$F$2:$G$8,2,FALSE)</f>
        <v>Thursday</v>
      </c>
      <c r="M806" s="3">
        <v>39428</v>
      </c>
      <c r="N806" s="63">
        <f t="shared" si="168"/>
        <v>6</v>
      </c>
      <c r="O806" s="8">
        <v>0.52977050282947824</v>
      </c>
      <c r="P806" t="s">
        <v>33</v>
      </c>
      <c r="Q806" t="s">
        <v>34</v>
      </c>
      <c r="R806" t="str">
        <f t="shared" si="176"/>
        <v>Transportation: Subway</v>
      </c>
      <c r="S806" t="s">
        <v>32</v>
      </c>
      <c r="T806" t="s">
        <v>16</v>
      </c>
      <c r="U806" s="1">
        <v>129</v>
      </c>
      <c r="V806" s="1" t="str">
        <f t="shared" si="177"/>
        <v>Transportation: $129.00</v>
      </c>
      <c r="W806" s="1">
        <f>IF(U806="","",ROUND(U806*'Lookup Values'!$A$2,2))</f>
        <v>11.45</v>
      </c>
      <c r="X806" s="9" t="str">
        <f t="shared" si="178"/>
        <v>Expense</v>
      </c>
      <c r="Y806" s="2" t="s">
        <v>741</v>
      </c>
      <c r="Z806" s="3">
        <f t="shared" si="179"/>
        <v>39422</v>
      </c>
      <c r="AA806" s="67" t="str">
        <f t="shared" si="180"/>
        <v>YES</v>
      </c>
      <c r="AB806" s="2" t="str">
        <f t="shared" si="181"/>
        <v>NO</v>
      </c>
      <c r="AC806" t="str">
        <f>IF(AND(AND(G806&gt;=2007,G806&lt;=2009),OR(S806&lt;&gt;"MTA",S806&lt;&gt;"Fandango"),OR(P806="Food",P806="Shopping",P806="Entertainment")),"Awesome Transaction",IF(AND(G806&lt;=2010,Q806&lt;&gt;"Alcohol"),"Late Transaction",IF(G806=2006,"Early Transaction","CRAP Transaction")))</f>
        <v>Late Transaction</v>
      </c>
    </row>
    <row r="807" spans="1:29" x14ac:dyDescent="0.25">
      <c r="A807" s="2">
        <v>806</v>
      </c>
      <c r="B807" s="3" t="str">
        <f>TEXT(C807,"yymmdd") &amp; "-" &amp; UPPER(LEFT(P807,2)) &amp; "-" &amp; UPPER(LEFT(S807,3))</f>
        <v>091126-FO-TRA</v>
      </c>
      <c r="C807" s="3">
        <v>40143</v>
      </c>
      <c r="D807" s="3">
        <f t="shared" si="169"/>
        <v>40157</v>
      </c>
      <c r="E807" s="3">
        <f t="shared" si="170"/>
        <v>40204</v>
      </c>
      <c r="F807" s="3">
        <f t="shared" si="171"/>
        <v>40147</v>
      </c>
      <c r="G807" s="61">
        <f t="shared" si="172"/>
        <v>2009</v>
      </c>
      <c r="H807" s="61">
        <f t="shared" si="173"/>
        <v>11</v>
      </c>
      <c r="I807" s="61" t="str">
        <f>VLOOKUP(H807,'Lookup Values'!$C$2:$D$13,2,FALSE)</f>
        <v>NOV</v>
      </c>
      <c r="J807" s="61">
        <f t="shared" si="174"/>
        <v>26</v>
      </c>
      <c r="K807" s="61">
        <f t="shared" si="175"/>
        <v>5</v>
      </c>
      <c r="L807" s="61" t="str">
        <f>VLOOKUP(K807,'Lookup Values'!$F$2:$G$8,2,FALSE)</f>
        <v>Thursday</v>
      </c>
      <c r="M807" s="3">
        <v>40146</v>
      </c>
      <c r="N807" s="63">
        <f t="shared" si="168"/>
        <v>3</v>
      </c>
      <c r="O807" s="8">
        <v>0.23204143435844471</v>
      </c>
      <c r="P807" t="s">
        <v>18</v>
      </c>
      <c r="Q807" t="s">
        <v>31</v>
      </c>
      <c r="R807" t="str">
        <f t="shared" si="176"/>
        <v>Food: Groceries</v>
      </c>
      <c r="S807" t="s">
        <v>30</v>
      </c>
      <c r="T807" t="s">
        <v>26</v>
      </c>
      <c r="U807" s="1">
        <v>336</v>
      </c>
      <c r="V807" s="1" t="str">
        <f t="shared" si="177"/>
        <v>Food: $336.00</v>
      </c>
      <c r="W807" s="1">
        <f>IF(U807="","",ROUND(U807*'Lookup Values'!$A$2,2))</f>
        <v>29.82</v>
      </c>
      <c r="X807" s="9" t="str">
        <f t="shared" si="178"/>
        <v>Expense</v>
      </c>
      <c r="Y807" s="2" t="s">
        <v>450</v>
      </c>
      <c r="Z807" s="3">
        <f t="shared" si="179"/>
        <v>40143</v>
      </c>
      <c r="AA807" s="67" t="str">
        <f t="shared" si="180"/>
        <v>NO</v>
      </c>
      <c r="AB807" s="2" t="str">
        <f t="shared" si="181"/>
        <v>NO</v>
      </c>
      <c r="AC807" t="str">
        <f>IF(AND(AND(G807&gt;=2007,G807&lt;=2009),OR(S807&lt;&gt;"MTA",S807&lt;&gt;"Fandango"),OR(P807="Food",P807="Shopping",P807="Entertainment")),"Awesome Transaction",IF(AND(G807&lt;=2010,Q807&lt;&gt;"Alcohol"),"Late Transaction",IF(G807=2006,"Early Transaction","CRAP Transaction")))</f>
        <v>Awesome Transaction</v>
      </c>
    </row>
    <row r="808" spans="1:29" x14ac:dyDescent="0.25">
      <c r="A808" s="2">
        <v>807</v>
      </c>
      <c r="B808" s="3" t="str">
        <f>TEXT(C808,"yymmdd") &amp; "-" &amp; UPPER(LEFT(P808,2)) &amp; "-" &amp; UPPER(LEFT(S808,3))</f>
        <v>110525-IN-LEG</v>
      </c>
      <c r="C808" s="3">
        <v>40688</v>
      </c>
      <c r="D808" s="3">
        <f t="shared" si="169"/>
        <v>40702</v>
      </c>
      <c r="E808" s="3">
        <f t="shared" si="170"/>
        <v>40749</v>
      </c>
      <c r="F808" s="3">
        <f t="shared" si="171"/>
        <v>40694</v>
      </c>
      <c r="G808" s="61">
        <f t="shared" si="172"/>
        <v>2011</v>
      </c>
      <c r="H808" s="61">
        <f t="shared" si="173"/>
        <v>5</v>
      </c>
      <c r="I808" s="61" t="str">
        <f>VLOOKUP(H808,'Lookup Values'!$C$2:$D$13,2,FALSE)</f>
        <v>MAY</v>
      </c>
      <c r="J808" s="61">
        <f t="shared" si="174"/>
        <v>25</v>
      </c>
      <c r="K808" s="61">
        <f t="shared" si="175"/>
        <v>4</v>
      </c>
      <c r="L808" s="61" t="str">
        <f>VLOOKUP(K808,'Lookup Values'!$F$2:$G$8,2,FALSE)</f>
        <v>Wednesday</v>
      </c>
      <c r="M808" s="3">
        <v>40690</v>
      </c>
      <c r="N808" s="63">
        <f t="shared" si="168"/>
        <v>2</v>
      </c>
      <c r="O808" s="8">
        <v>0.4600748534154121</v>
      </c>
      <c r="P808" t="s">
        <v>61</v>
      </c>
      <c r="Q808" t="s">
        <v>63</v>
      </c>
      <c r="R808" t="str">
        <f t="shared" si="176"/>
        <v>Income: Freelance Project</v>
      </c>
      <c r="S808" t="s">
        <v>66</v>
      </c>
      <c r="T808" t="s">
        <v>16</v>
      </c>
      <c r="U808" s="1">
        <v>55</v>
      </c>
      <c r="V808" s="1" t="str">
        <f t="shared" si="177"/>
        <v>Income: $55.00</v>
      </c>
      <c r="W808" s="1">
        <f>IF(U808="","",ROUND(U808*'Lookup Values'!$A$2,2))</f>
        <v>4.88</v>
      </c>
      <c r="X808" s="9" t="str">
        <f t="shared" si="178"/>
        <v>Income</v>
      </c>
      <c r="Y808" s="2" t="s">
        <v>432</v>
      </c>
      <c r="Z808" s="3">
        <f t="shared" si="179"/>
        <v>40688</v>
      </c>
      <c r="AA808" s="67" t="str">
        <f t="shared" si="180"/>
        <v>NO</v>
      </c>
      <c r="AB808" s="2" t="str">
        <f t="shared" si="181"/>
        <v>NO</v>
      </c>
      <c r="AC808" t="str">
        <f>IF(AND(AND(G808&gt;=2007,G808&lt;=2009),OR(S808&lt;&gt;"MTA",S808&lt;&gt;"Fandango"),OR(P808="Food",P808="Shopping",P808="Entertainment")),"Awesome Transaction",IF(AND(G808&lt;=2010,Q808&lt;&gt;"Alcohol"),"Late Transaction",IF(G808=2006,"Early Transaction","CRAP Transaction")))</f>
        <v>CRAP Transaction</v>
      </c>
    </row>
    <row r="809" spans="1:29" x14ac:dyDescent="0.25">
      <c r="A809" s="2">
        <v>808</v>
      </c>
      <c r="B809" s="3" t="str">
        <f>TEXT(C809,"yymmdd") &amp; "-" &amp; UPPER(LEFT(P809,2)) &amp; "-" &amp; UPPER(LEFT(S809,3))</f>
        <v>110729-TR-MTA</v>
      </c>
      <c r="C809" s="3">
        <v>40753</v>
      </c>
      <c r="D809" s="3">
        <f t="shared" si="169"/>
        <v>40767</v>
      </c>
      <c r="E809" s="3">
        <f t="shared" si="170"/>
        <v>40815</v>
      </c>
      <c r="F809" s="3">
        <f t="shared" si="171"/>
        <v>40755</v>
      </c>
      <c r="G809" s="61">
        <f t="shared" si="172"/>
        <v>2011</v>
      </c>
      <c r="H809" s="61">
        <f t="shared" si="173"/>
        <v>7</v>
      </c>
      <c r="I809" s="61" t="str">
        <f>VLOOKUP(H809,'Lookup Values'!$C$2:$D$13,2,FALSE)</f>
        <v>JUL</v>
      </c>
      <c r="J809" s="61">
        <f t="shared" si="174"/>
        <v>29</v>
      </c>
      <c r="K809" s="61">
        <f t="shared" si="175"/>
        <v>6</v>
      </c>
      <c r="L809" s="61" t="str">
        <f>VLOOKUP(K809,'Lookup Values'!$F$2:$G$8,2,FALSE)</f>
        <v>Friday</v>
      </c>
      <c r="M809" s="3">
        <v>40761</v>
      </c>
      <c r="N809" s="63">
        <f t="shared" si="168"/>
        <v>8</v>
      </c>
      <c r="O809" s="8">
        <v>0.85906419874553475</v>
      </c>
      <c r="P809" t="s">
        <v>33</v>
      </c>
      <c r="Q809" t="s">
        <v>34</v>
      </c>
      <c r="R809" t="str">
        <f t="shared" si="176"/>
        <v>Transportation: Subway</v>
      </c>
      <c r="S809" t="s">
        <v>32</v>
      </c>
      <c r="T809" t="s">
        <v>29</v>
      </c>
      <c r="U809" s="1">
        <v>311</v>
      </c>
      <c r="V809" s="1" t="str">
        <f t="shared" si="177"/>
        <v>Transportation: $311.00</v>
      </c>
      <c r="W809" s="1">
        <f>IF(U809="","",ROUND(U809*'Lookup Values'!$A$2,2))</f>
        <v>27.6</v>
      </c>
      <c r="X809" s="9" t="str">
        <f t="shared" si="178"/>
        <v>Expense</v>
      </c>
      <c r="Y809" s="2" t="s">
        <v>259</v>
      </c>
      <c r="Z809" s="3">
        <f t="shared" si="179"/>
        <v>40753</v>
      </c>
      <c r="AA809" s="67" t="str">
        <f t="shared" si="180"/>
        <v>YES</v>
      </c>
      <c r="AB809" s="2" t="str">
        <f t="shared" si="181"/>
        <v>NO</v>
      </c>
      <c r="AC809" t="str">
        <f>IF(AND(AND(G809&gt;=2007,G809&lt;=2009),OR(S809&lt;&gt;"MTA",S809&lt;&gt;"Fandango"),OR(P809="Food",P809="Shopping",P809="Entertainment")),"Awesome Transaction",IF(AND(G809&lt;=2010,Q809&lt;&gt;"Alcohol"),"Late Transaction",IF(G809=2006,"Early Transaction","CRAP Transaction")))</f>
        <v>CRAP Transaction</v>
      </c>
    </row>
    <row r="810" spans="1:29" x14ac:dyDescent="0.25">
      <c r="A810" s="2">
        <v>809</v>
      </c>
      <c r="B810" s="3" t="str">
        <f>TEXT(C810,"yymmdd") &amp; "-" &amp; UPPER(LEFT(P810,2)) &amp; "-" &amp; UPPER(LEFT(S810,3))</f>
        <v>080508-SH-AMA</v>
      </c>
      <c r="C810" s="3">
        <v>39576</v>
      </c>
      <c r="D810" s="3">
        <f t="shared" si="169"/>
        <v>39590</v>
      </c>
      <c r="E810" s="3">
        <f t="shared" si="170"/>
        <v>39637</v>
      </c>
      <c r="F810" s="3">
        <f t="shared" si="171"/>
        <v>39599</v>
      </c>
      <c r="G810" s="61">
        <f t="shared" si="172"/>
        <v>2008</v>
      </c>
      <c r="H810" s="61">
        <f t="shared" si="173"/>
        <v>5</v>
      </c>
      <c r="I810" s="61" t="str">
        <f>VLOOKUP(H810,'Lookup Values'!$C$2:$D$13,2,FALSE)</f>
        <v>MAY</v>
      </c>
      <c r="J810" s="61">
        <f t="shared" si="174"/>
        <v>8</v>
      </c>
      <c r="K810" s="61">
        <f t="shared" si="175"/>
        <v>5</v>
      </c>
      <c r="L810" s="61" t="str">
        <f>VLOOKUP(K810,'Lookup Values'!$F$2:$G$8,2,FALSE)</f>
        <v>Thursday</v>
      </c>
      <c r="M810" s="3">
        <v>39577</v>
      </c>
      <c r="N810" s="63">
        <f t="shared" si="168"/>
        <v>1</v>
      </c>
      <c r="O810" s="8">
        <v>0.65680683187291944</v>
      </c>
      <c r="P810" t="s">
        <v>21</v>
      </c>
      <c r="Q810" t="s">
        <v>22</v>
      </c>
      <c r="R810" t="str">
        <f t="shared" si="176"/>
        <v>Shopping: Electronics</v>
      </c>
      <c r="S810" t="s">
        <v>20</v>
      </c>
      <c r="T810" t="s">
        <v>29</v>
      </c>
      <c r="U810" s="1">
        <v>66</v>
      </c>
      <c r="V810" s="1" t="str">
        <f t="shared" si="177"/>
        <v>Shopping: $66.00</v>
      </c>
      <c r="W810" s="1">
        <f>IF(U810="","",ROUND(U810*'Lookup Values'!$A$2,2))</f>
        <v>5.86</v>
      </c>
      <c r="X810" s="9" t="str">
        <f t="shared" si="178"/>
        <v>Expense</v>
      </c>
      <c r="Y810" s="2" t="s">
        <v>742</v>
      </c>
      <c r="Z810" s="3">
        <f t="shared" si="179"/>
        <v>39576</v>
      </c>
      <c r="AA810" s="67" t="str">
        <f t="shared" si="180"/>
        <v>YES</v>
      </c>
      <c r="AB810" s="2" t="str">
        <f t="shared" si="181"/>
        <v>NO</v>
      </c>
      <c r="AC810" t="str">
        <f>IF(AND(AND(G810&gt;=2007,G810&lt;=2009),OR(S810&lt;&gt;"MTA",S810&lt;&gt;"Fandango"),OR(P810="Food",P810="Shopping",P810="Entertainment")),"Awesome Transaction",IF(AND(G810&lt;=2010,Q810&lt;&gt;"Alcohol"),"Late Transaction",IF(G810=2006,"Early Transaction","CRAP Transaction")))</f>
        <v>Awesome Transaction</v>
      </c>
    </row>
    <row r="811" spans="1:29" x14ac:dyDescent="0.25">
      <c r="A811" s="2">
        <v>810</v>
      </c>
      <c r="B811" s="3" t="str">
        <f>TEXT(C811,"yymmdd") &amp; "-" &amp; UPPER(LEFT(P811,2)) &amp; "-" &amp; UPPER(LEFT(S811,3))</f>
        <v>070629-ED-SKI</v>
      </c>
      <c r="C811" s="3">
        <v>39262</v>
      </c>
      <c r="D811" s="3">
        <f t="shared" si="169"/>
        <v>39276</v>
      </c>
      <c r="E811" s="3">
        <f t="shared" si="170"/>
        <v>39323</v>
      </c>
      <c r="F811" s="3">
        <f t="shared" si="171"/>
        <v>39263</v>
      </c>
      <c r="G811" s="61">
        <f t="shared" si="172"/>
        <v>2007</v>
      </c>
      <c r="H811" s="61">
        <f t="shared" si="173"/>
        <v>6</v>
      </c>
      <c r="I811" s="61" t="str">
        <f>VLOOKUP(H811,'Lookup Values'!$C$2:$D$13,2,FALSE)</f>
        <v>JUN</v>
      </c>
      <c r="J811" s="61">
        <f t="shared" si="174"/>
        <v>29</v>
      </c>
      <c r="K811" s="61">
        <f t="shared" si="175"/>
        <v>6</v>
      </c>
      <c r="L811" s="61" t="str">
        <f>VLOOKUP(K811,'Lookup Values'!$F$2:$G$8,2,FALSE)</f>
        <v>Friday</v>
      </c>
      <c r="M811" s="3">
        <v>39271</v>
      </c>
      <c r="N811" s="63">
        <f t="shared" si="168"/>
        <v>9</v>
      </c>
      <c r="O811" s="8">
        <v>0.43656909012727141</v>
      </c>
      <c r="P811" t="s">
        <v>24</v>
      </c>
      <c r="Q811" t="s">
        <v>36</v>
      </c>
      <c r="R811" t="str">
        <f t="shared" si="176"/>
        <v>Education: Professional Development</v>
      </c>
      <c r="S811" t="s">
        <v>35</v>
      </c>
      <c r="T811" t="s">
        <v>26</v>
      </c>
      <c r="U811" s="1">
        <v>462</v>
      </c>
      <c r="V811" s="1" t="str">
        <f t="shared" si="177"/>
        <v>Education: $462.00</v>
      </c>
      <c r="W811" s="1">
        <f>IF(U811="","",ROUND(U811*'Lookup Values'!$A$2,2))</f>
        <v>41</v>
      </c>
      <c r="X811" s="9" t="str">
        <f t="shared" si="178"/>
        <v>Expense</v>
      </c>
      <c r="Y811" s="2" t="s">
        <v>459</v>
      </c>
      <c r="Z811" s="3">
        <f t="shared" si="179"/>
        <v>39262</v>
      </c>
      <c r="AA811" s="67" t="str">
        <f t="shared" si="180"/>
        <v>YES</v>
      </c>
      <c r="AB811" s="2" t="str">
        <f t="shared" si="181"/>
        <v>YES</v>
      </c>
      <c r="AC811" t="str">
        <f>IF(AND(AND(G811&gt;=2007,G811&lt;=2009),OR(S811&lt;&gt;"MTA",S811&lt;&gt;"Fandango"),OR(P811="Food",P811="Shopping",P811="Entertainment")),"Awesome Transaction",IF(AND(G811&lt;=2010,Q811&lt;&gt;"Alcohol"),"Late Transaction",IF(G811=2006,"Early Transaction","CRAP Transaction")))</f>
        <v>Late Transaction</v>
      </c>
    </row>
    <row r="812" spans="1:29" x14ac:dyDescent="0.25">
      <c r="A812" s="2">
        <v>811</v>
      </c>
      <c r="B812" s="3" t="str">
        <f>TEXT(C812,"yymmdd") &amp; "-" &amp; UPPER(LEFT(P812,2)) &amp; "-" &amp; UPPER(LEFT(S812,3))</f>
        <v>120302-ED-SKI</v>
      </c>
      <c r="C812" s="3">
        <v>40970</v>
      </c>
      <c r="D812" s="3">
        <f t="shared" si="169"/>
        <v>40984</v>
      </c>
      <c r="E812" s="3">
        <f t="shared" si="170"/>
        <v>41031</v>
      </c>
      <c r="F812" s="3">
        <f t="shared" si="171"/>
        <v>40999</v>
      </c>
      <c r="G812" s="61">
        <f t="shared" si="172"/>
        <v>2012</v>
      </c>
      <c r="H812" s="61">
        <f t="shared" si="173"/>
        <v>3</v>
      </c>
      <c r="I812" s="61" t="str">
        <f>VLOOKUP(H812,'Lookup Values'!$C$2:$D$13,2,FALSE)</f>
        <v>MAR</v>
      </c>
      <c r="J812" s="61">
        <f t="shared" si="174"/>
        <v>2</v>
      </c>
      <c r="K812" s="61">
        <f t="shared" si="175"/>
        <v>6</v>
      </c>
      <c r="L812" s="61" t="str">
        <f>VLOOKUP(K812,'Lookup Values'!$F$2:$G$8,2,FALSE)</f>
        <v>Friday</v>
      </c>
      <c r="M812" s="3">
        <v>40976</v>
      </c>
      <c r="N812" s="63">
        <f t="shared" si="168"/>
        <v>6</v>
      </c>
      <c r="O812" s="8">
        <v>0.66643750198389073</v>
      </c>
      <c r="P812" t="s">
        <v>24</v>
      </c>
      <c r="Q812" t="s">
        <v>36</v>
      </c>
      <c r="R812" t="str">
        <f t="shared" si="176"/>
        <v>Education: Professional Development</v>
      </c>
      <c r="S812" t="s">
        <v>35</v>
      </c>
      <c r="T812" t="s">
        <v>29</v>
      </c>
      <c r="U812" s="1">
        <v>39</v>
      </c>
      <c r="V812" s="1" t="str">
        <f t="shared" si="177"/>
        <v>Education: $39.00</v>
      </c>
      <c r="W812" s="1">
        <f>IF(U812="","",ROUND(U812*'Lookup Values'!$A$2,2))</f>
        <v>3.46</v>
      </c>
      <c r="X812" s="9" t="str">
        <f t="shared" si="178"/>
        <v>Expense</v>
      </c>
      <c r="Y812" s="2" t="s">
        <v>743</v>
      </c>
      <c r="Z812" s="3">
        <f t="shared" si="179"/>
        <v>40970</v>
      </c>
      <c r="AA812" s="67" t="str">
        <f t="shared" si="180"/>
        <v>YES</v>
      </c>
      <c r="AB812" s="2" t="str">
        <f t="shared" si="181"/>
        <v>NO</v>
      </c>
      <c r="AC812" t="str">
        <f>IF(AND(AND(G812&gt;=2007,G812&lt;=2009),OR(S812&lt;&gt;"MTA",S812&lt;&gt;"Fandango"),OR(P812="Food",P812="Shopping",P812="Entertainment")),"Awesome Transaction",IF(AND(G812&lt;=2010,Q812&lt;&gt;"Alcohol"),"Late Transaction",IF(G812=2006,"Early Transaction","CRAP Transaction")))</f>
        <v>CRAP Transaction</v>
      </c>
    </row>
    <row r="813" spans="1:29" x14ac:dyDescent="0.25">
      <c r="A813" s="2">
        <v>812</v>
      </c>
      <c r="B813" s="3" t="str">
        <f>TEXT(C813,"yymmdd") &amp; "-" &amp; UPPER(LEFT(P813,2)) &amp; "-" &amp; UPPER(LEFT(S813,3))</f>
        <v>100222-SH-AMA</v>
      </c>
      <c r="C813" s="3">
        <v>40231</v>
      </c>
      <c r="D813" s="3">
        <f t="shared" si="169"/>
        <v>40245</v>
      </c>
      <c r="E813" s="3">
        <f t="shared" si="170"/>
        <v>40290</v>
      </c>
      <c r="F813" s="3">
        <f t="shared" si="171"/>
        <v>40237</v>
      </c>
      <c r="G813" s="61">
        <f t="shared" si="172"/>
        <v>2010</v>
      </c>
      <c r="H813" s="61">
        <f t="shared" si="173"/>
        <v>2</v>
      </c>
      <c r="I813" s="61" t="str">
        <f>VLOOKUP(H813,'Lookup Values'!$C$2:$D$13,2,FALSE)</f>
        <v>FEB</v>
      </c>
      <c r="J813" s="61">
        <f t="shared" si="174"/>
        <v>22</v>
      </c>
      <c r="K813" s="61">
        <f t="shared" si="175"/>
        <v>2</v>
      </c>
      <c r="L813" s="61" t="str">
        <f>VLOOKUP(K813,'Lookup Values'!$F$2:$G$8,2,FALSE)</f>
        <v>Monday</v>
      </c>
      <c r="M813" s="3">
        <v>40235</v>
      </c>
      <c r="N813" s="63">
        <f t="shared" si="168"/>
        <v>4</v>
      </c>
      <c r="O813" s="8">
        <v>3.0218803340533396E-2</v>
      </c>
      <c r="P813" t="s">
        <v>21</v>
      </c>
      <c r="Q813" t="s">
        <v>22</v>
      </c>
      <c r="R813" t="str">
        <f t="shared" si="176"/>
        <v>Shopping: Electronics</v>
      </c>
      <c r="S813" t="s">
        <v>20</v>
      </c>
      <c r="T813" t="s">
        <v>16</v>
      </c>
      <c r="U813" s="1">
        <v>217</v>
      </c>
      <c r="V813" s="1" t="str">
        <f t="shared" si="177"/>
        <v>Shopping: $217.00</v>
      </c>
      <c r="W813" s="1">
        <f>IF(U813="","",ROUND(U813*'Lookup Values'!$A$2,2))</f>
        <v>19.260000000000002</v>
      </c>
      <c r="X813" s="9" t="str">
        <f t="shared" si="178"/>
        <v>Expense</v>
      </c>
      <c r="Y813" s="2" t="s">
        <v>744</v>
      </c>
      <c r="Z813" s="3">
        <f t="shared" si="179"/>
        <v>40231</v>
      </c>
      <c r="AA813" s="67" t="str">
        <f t="shared" si="180"/>
        <v>YES</v>
      </c>
      <c r="AB813" s="2" t="str">
        <f t="shared" si="181"/>
        <v>NO</v>
      </c>
      <c r="AC813" t="str">
        <f>IF(AND(AND(G813&gt;=2007,G813&lt;=2009),OR(S813&lt;&gt;"MTA",S813&lt;&gt;"Fandango"),OR(P813="Food",P813="Shopping",P813="Entertainment")),"Awesome Transaction",IF(AND(G813&lt;=2010,Q813&lt;&gt;"Alcohol"),"Late Transaction",IF(G813=2006,"Early Transaction","CRAP Transaction")))</f>
        <v>Late Transaction</v>
      </c>
    </row>
    <row r="814" spans="1:29" x14ac:dyDescent="0.25">
      <c r="A814" s="2">
        <v>813</v>
      </c>
      <c r="B814" s="3" t="str">
        <f>TEXT(C814,"yymmdd") &amp; "-" &amp; UPPER(LEFT(P814,2)) &amp; "-" &amp; UPPER(LEFT(S814,3))</f>
        <v>080702-HO-BED</v>
      </c>
      <c r="C814" s="3">
        <v>39631</v>
      </c>
      <c r="D814" s="3">
        <f t="shared" si="169"/>
        <v>39645</v>
      </c>
      <c r="E814" s="3">
        <f t="shared" si="170"/>
        <v>39693</v>
      </c>
      <c r="F814" s="3">
        <f t="shared" si="171"/>
        <v>39660</v>
      </c>
      <c r="G814" s="61">
        <f t="shared" si="172"/>
        <v>2008</v>
      </c>
      <c r="H814" s="61">
        <f t="shared" si="173"/>
        <v>7</v>
      </c>
      <c r="I814" s="61" t="str">
        <f>VLOOKUP(H814,'Lookup Values'!$C$2:$D$13,2,FALSE)</f>
        <v>JUL</v>
      </c>
      <c r="J814" s="61">
        <f t="shared" si="174"/>
        <v>2</v>
      </c>
      <c r="K814" s="61">
        <f t="shared" si="175"/>
        <v>4</v>
      </c>
      <c r="L814" s="61" t="str">
        <f>VLOOKUP(K814,'Lookup Values'!$F$2:$G$8,2,FALSE)</f>
        <v>Wednesday</v>
      </c>
      <c r="M814" s="3">
        <v>39639</v>
      </c>
      <c r="N814" s="63">
        <f t="shared" si="168"/>
        <v>8</v>
      </c>
      <c r="O814" s="8">
        <v>0.49357613393862143</v>
      </c>
      <c r="P814" t="s">
        <v>38</v>
      </c>
      <c r="Q814" t="s">
        <v>39</v>
      </c>
      <c r="R814" t="str">
        <f t="shared" si="176"/>
        <v>Home: Cleaning Supplies</v>
      </c>
      <c r="S814" t="s">
        <v>37</v>
      </c>
      <c r="T814" t="s">
        <v>16</v>
      </c>
      <c r="U814" s="1">
        <v>7</v>
      </c>
      <c r="V814" s="1" t="str">
        <f t="shared" si="177"/>
        <v>Home: $7.00</v>
      </c>
      <c r="W814" s="1">
        <f>IF(U814="","",ROUND(U814*'Lookup Values'!$A$2,2))</f>
        <v>0.62</v>
      </c>
      <c r="X814" s="9" t="str">
        <f t="shared" si="178"/>
        <v>Expense</v>
      </c>
      <c r="Y814" s="2" t="s">
        <v>745</v>
      </c>
      <c r="Z814" s="3">
        <f t="shared" si="179"/>
        <v>39631</v>
      </c>
      <c r="AA814" s="67" t="str">
        <f t="shared" si="180"/>
        <v>NO</v>
      </c>
      <c r="AB814" s="2" t="str">
        <f t="shared" si="181"/>
        <v>NO</v>
      </c>
      <c r="AC814" t="str">
        <f>IF(AND(AND(G814&gt;=2007,G814&lt;=2009),OR(S814&lt;&gt;"MTA",S814&lt;&gt;"Fandango"),OR(P814="Food",P814="Shopping",P814="Entertainment")),"Awesome Transaction",IF(AND(G814&lt;=2010,Q814&lt;&gt;"Alcohol"),"Late Transaction",IF(G814=2006,"Early Transaction","CRAP Transaction")))</f>
        <v>Late Transaction</v>
      </c>
    </row>
    <row r="815" spans="1:29" x14ac:dyDescent="0.25">
      <c r="A815" s="2">
        <v>814</v>
      </c>
      <c r="B815" s="3" t="str">
        <f>TEXT(C815,"yymmdd") &amp; "-" &amp; UPPER(LEFT(P815,2)) &amp; "-" &amp; UPPER(LEFT(S815,3))</f>
        <v>110311-EN-FAN</v>
      </c>
      <c r="C815" s="3">
        <v>40613</v>
      </c>
      <c r="D815" s="3">
        <f t="shared" si="169"/>
        <v>40627</v>
      </c>
      <c r="E815" s="3">
        <f t="shared" si="170"/>
        <v>40674</v>
      </c>
      <c r="F815" s="3">
        <f t="shared" si="171"/>
        <v>40633</v>
      </c>
      <c r="G815" s="61">
        <f t="shared" si="172"/>
        <v>2011</v>
      </c>
      <c r="H815" s="61">
        <f t="shared" si="173"/>
        <v>3</v>
      </c>
      <c r="I815" s="61" t="str">
        <f>VLOOKUP(H815,'Lookup Values'!$C$2:$D$13,2,FALSE)</f>
        <v>MAR</v>
      </c>
      <c r="J815" s="61">
        <f t="shared" si="174"/>
        <v>11</v>
      </c>
      <c r="K815" s="61">
        <f t="shared" si="175"/>
        <v>6</v>
      </c>
      <c r="L815" s="61" t="str">
        <f>VLOOKUP(K815,'Lookup Values'!$F$2:$G$8,2,FALSE)</f>
        <v>Friday</v>
      </c>
      <c r="M815" s="3">
        <v>40615</v>
      </c>
      <c r="N815" s="63">
        <f t="shared" si="168"/>
        <v>2</v>
      </c>
      <c r="O815" s="8">
        <v>4.2864392978264942E-2</v>
      </c>
      <c r="P815" t="s">
        <v>14</v>
      </c>
      <c r="Q815" t="s">
        <v>28</v>
      </c>
      <c r="R815" t="str">
        <f t="shared" si="176"/>
        <v>Entertainment: Movies</v>
      </c>
      <c r="S815" t="s">
        <v>27</v>
      </c>
      <c r="T815" t="s">
        <v>29</v>
      </c>
      <c r="U815" s="1">
        <v>273</v>
      </c>
      <c r="V815" s="1" t="str">
        <f t="shared" si="177"/>
        <v>Entertainment: $273.00</v>
      </c>
      <c r="W815" s="1">
        <f>IF(U815="","",ROUND(U815*'Lookup Values'!$A$2,2))</f>
        <v>24.23</v>
      </c>
      <c r="X815" s="9" t="str">
        <f t="shared" si="178"/>
        <v>Expense</v>
      </c>
      <c r="Y815" s="2" t="s">
        <v>746</v>
      </c>
      <c r="Z815" s="3">
        <f t="shared" si="179"/>
        <v>40613</v>
      </c>
      <c r="AA815" s="67" t="str">
        <f t="shared" si="180"/>
        <v>NO</v>
      </c>
      <c r="AB815" s="2" t="str">
        <f t="shared" si="181"/>
        <v>NO</v>
      </c>
      <c r="AC815" t="str">
        <f>IF(AND(AND(G815&gt;=2007,G815&lt;=2009),OR(S815&lt;&gt;"MTA",S815&lt;&gt;"Fandango"),OR(P815="Food",P815="Shopping",P815="Entertainment")),"Awesome Transaction",IF(AND(G815&lt;=2010,Q815&lt;&gt;"Alcohol"),"Late Transaction",IF(G815=2006,"Early Transaction","CRAP Transaction")))</f>
        <v>CRAP Transaction</v>
      </c>
    </row>
    <row r="816" spans="1:29" x14ac:dyDescent="0.25">
      <c r="A816" s="2">
        <v>815</v>
      </c>
      <c r="B816" s="3" t="str">
        <f>TEXT(C816,"yymmdd") &amp; "-" &amp; UPPER(LEFT(P816,2)) &amp; "-" &amp; UPPER(LEFT(S816,3))</f>
        <v>090807-SH-EXP</v>
      </c>
      <c r="C816" s="3">
        <v>40032</v>
      </c>
      <c r="D816" s="3">
        <f t="shared" si="169"/>
        <v>40046</v>
      </c>
      <c r="E816" s="3">
        <f t="shared" si="170"/>
        <v>40093</v>
      </c>
      <c r="F816" s="3">
        <f t="shared" si="171"/>
        <v>40056</v>
      </c>
      <c r="G816" s="61">
        <f t="shared" si="172"/>
        <v>2009</v>
      </c>
      <c r="H816" s="61">
        <f t="shared" si="173"/>
        <v>8</v>
      </c>
      <c r="I816" s="61" t="str">
        <f>VLOOKUP(H816,'Lookup Values'!$C$2:$D$13,2,FALSE)</f>
        <v>AUG</v>
      </c>
      <c r="J816" s="61">
        <f t="shared" si="174"/>
        <v>7</v>
      </c>
      <c r="K816" s="61">
        <f t="shared" si="175"/>
        <v>6</v>
      </c>
      <c r="L816" s="61" t="str">
        <f>VLOOKUP(K816,'Lookup Values'!$F$2:$G$8,2,FALSE)</f>
        <v>Friday</v>
      </c>
      <c r="M816" s="3">
        <v>40033</v>
      </c>
      <c r="N816" s="63">
        <f t="shared" si="168"/>
        <v>1</v>
      </c>
      <c r="O816" s="8">
        <v>0.60059680137089289</v>
      </c>
      <c r="P816" t="s">
        <v>21</v>
      </c>
      <c r="Q816" t="s">
        <v>41</v>
      </c>
      <c r="R816" t="str">
        <f t="shared" si="176"/>
        <v>Shopping: Clothing</v>
      </c>
      <c r="S816" t="s">
        <v>40</v>
      </c>
      <c r="T816" t="s">
        <v>16</v>
      </c>
      <c r="U816" s="1">
        <v>455</v>
      </c>
      <c r="V816" s="1" t="str">
        <f t="shared" si="177"/>
        <v>Shopping: $455.00</v>
      </c>
      <c r="W816" s="1">
        <f>IF(U816="","",ROUND(U816*'Lookup Values'!$A$2,2))</f>
        <v>40.380000000000003</v>
      </c>
      <c r="X816" s="9" t="str">
        <f t="shared" si="178"/>
        <v>Expense</v>
      </c>
      <c r="Y816" s="2" t="s">
        <v>747</v>
      </c>
      <c r="Z816" s="3">
        <f t="shared" si="179"/>
        <v>40032</v>
      </c>
      <c r="AA816" s="67" t="str">
        <f t="shared" si="180"/>
        <v>NO</v>
      </c>
      <c r="AB816" s="2" t="str">
        <f t="shared" si="181"/>
        <v>NO</v>
      </c>
      <c r="AC816" t="str">
        <f>IF(AND(AND(G816&gt;=2007,G816&lt;=2009),OR(S816&lt;&gt;"MTA",S816&lt;&gt;"Fandango"),OR(P816="Food",P816="Shopping",P816="Entertainment")),"Awesome Transaction",IF(AND(G816&lt;=2010,Q816&lt;&gt;"Alcohol"),"Late Transaction",IF(G816=2006,"Early Transaction","CRAP Transaction")))</f>
        <v>Awesome Transaction</v>
      </c>
    </row>
    <row r="817" spans="1:29" x14ac:dyDescent="0.25">
      <c r="A817" s="2">
        <v>816</v>
      </c>
      <c r="B817" s="3" t="str">
        <f>TEXT(C817,"yymmdd") &amp; "-" &amp; UPPER(LEFT(P817,2)) &amp; "-" &amp; UPPER(LEFT(S817,3))</f>
        <v>070220-SH-EXP</v>
      </c>
      <c r="C817" s="3">
        <v>39133</v>
      </c>
      <c r="D817" s="3">
        <f t="shared" si="169"/>
        <v>39147</v>
      </c>
      <c r="E817" s="3">
        <f t="shared" si="170"/>
        <v>39192</v>
      </c>
      <c r="F817" s="3">
        <f t="shared" si="171"/>
        <v>39141</v>
      </c>
      <c r="G817" s="61">
        <f t="shared" si="172"/>
        <v>2007</v>
      </c>
      <c r="H817" s="61">
        <f t="shared" si="173"/>
        <v>2</v>
      </c>
      <c r="I817" s="61" t="str">
        <f>VLOOKUP(H817,'Lookup Values'!$C$2:$D$13,2,FALSE)</f>
        <v>FEB</v>
      </c>
      <c r="J817" s="61">
        <f t="shared" si="174"/>
        <v>20</v>
      </c>
      <c r="K817" s="61">
        <f t="shared" si="175"/>
        <v>3</v>
      </c>
      <c r="L817" s="61" t="str">
        <f>VLOOKUP(K817,'Lookup Values'!$F$2:$G$8,2,FALSE)</f>
        <v>Tuesday</v>
      </c>
      <c r="M817" s="3">
        <v>39135</v>
      </c>
      <c r="N817" s="63">
        <f t="shared" si="168"/>
        <v>2</v>
      </c>
      <c r="O817" s="8">
        <v>0.15126196506241618</v>
      </c>
      <c r="P817" t="s">
        <v>21</v>
      </c>
      <c r="Q817" t="s">
        <v>41</v>
      </c>
      <c r="R817" t="str">
        <f t="shared" si="176"/>
        <v>Shopping: Clothing</v>
      </c>
      <c r="S817" t="s">
        <v>40</v>
      </c>
      <c r="T817" t="s">
        <v>29</v>
      </c>
      <c r="U817" s="1">
        <v>20</v>
      </c>
      <c r="V817" s="1" t="str">
        <f t="shared" si="177"/>
        <v>Shopping: $20.00</v>
      </c>
      <c r="W817" s="1">
        <f>IF(U817="","",ROUND(U817*'Lookup Values'!$A$2,2))</f>
        <v>1.78</v>
      </c>
      <c r="X817" s="9" t="str">
        <f t="shared" si="178"/>
        <v>Expense</v>
      </c>
      <c r="Y817" s="2" t="s">
        <v>748</v>
      </c>
      <c r="Z817" s="3">
        <f t="shared" si="179"/>
        <v>39133</v>
      </c>
      <c r="AA817" s="67" t="str">
        <f t="shared" si="180"/>
        <v>NO</v>
      </c>
      <c r="AB817" s="2" t="str">
        <f t="shared" si="181"/>
        <v>NO</v>
      </c>
      <c r="AC817" t="str">
        <f>IF(AND(AND(G817&gt;=2007,G817&lt;=2009),OR(S817&lt;&gt;"MTA",S817&lt;&gt;"Fandango"),OR(P817="Food",P817="Shopping",P817="Entertainment")),"Awesome Transaction",IF(AND(G817&lt;=2010,Q817&lt;&gt;"Alcohol"),"Late Transaction",IF(G817=2006,"Early Transaction","CRAP Transaction")))</f>
        <v>Awesome Transaction</v>
      </c>
    </row>
    <row r="818" spans="1:29" x14ac:dyDescent="0.25">
      <c r="A818" s="2">
        <v>817</v>
      </c>
      <c r="B818" s="3" t="str">
        <f>TEXT(C818,"yymmdd") &amp; "-" &amp; UPPER(LEFT(P818,2)) &amp; "-" &amp; UPPER(LEFT(S818,3))</f>
        <v>080123-FO-BAN</v>
      </c>
      <c r="C818" s="3">
        <v>39470</v>
      </c>
      <c r="D818" s="3">
        <f t="shared" si="169"/>
        <v>39484</v>
      </c>
      <c r="E818" s="3">
        <f t="shared" si="170"/>
        <v>39530</v>
      </c>
      <c r="F818" s="3">
        <f t="shared" si="171"/>
        <v>39478</v>
      </c>
      <c r="G818" s="61">
        <f t="shared" si="172"/>
        <v>2008</v>
      </c>
      <c r="H818" s="61">
        <f t="shared" si="173"/>
        <v>1</v>
      </c>
      <c r="I818" s="61" t="str">
        <f>VLOOKUP(H818,'Lookup Values'!$C$2:$D$13,2,FALSE)</f>
        <v>JAN</v>
      </c>
      <c r="J818" s="61">
        <f t="shared" si="174"/>
        <v>23</v>
      </c>
      <c r="K818" s="61">
        <f t="shared" si="175"/>
        <v>4</v>
      </c>
      <c r="L818" s="61" t="str">
        <f>VLOOKUP(K818,'Lookup Values'!$F$2:$G$8,2,FALSE)</f>
        <v>Wednesday</v>
      </c>
      <c r="M818" s="3">
        <v>39477</v>
      </c>
      <c r="N818" s="63">
        <f t="shared" si="168"/>
        <v>7</v>
      </c>
      <c r="O818" s="8">
        <v>0.80976096722999946</v>
      </c>
      <c r="P818" t="s">
        <v>18</v>
      </c>
      <c r="Q818" t="s">
        <v>19</v>
      </c>
      <c r="R818" t="str">
        <f t="shared" si="176"/>
        <v>Food: Restaurants</v>
      </c>
      <c r="S818" t="s">
        <v>17</v>
      </c>
      <c r="T818" t="s">
        <v>16</v>
      </c>
      <c r="U818" s="1">
        <v>73</v>
      </c>
      <c r="V818" s="1" t="str">
        <f t="shared" si="177"/>
        <v>Food: $73.00</v>
      </c>
      <c r="W818" s="1">
        <f>IF(U818="","",ROUND(U818*'Lookup Values'!$A$2,2))</f>
        <v>6.48</v>
      </c>
      <c r="X818" s="9" t="str">
        <f t="shared" si="178"/>
        <v>Expense</v>
      </c>
      <c r="Y818" s="2" t="s">
        <v>565</v>
      </c>
      <c r="Z818" s="3">
        <f t="shared" si="179"/>
        <v>39470</v>
      </c>
      <c r="AA818" s="67" t="str">
        <f t="shared" si="180"/>
        <v>NO</v>
      </c>
      <c r="AB818" s="2" t="str">
        <f t="shared" si="181"/>
        <v>NO</v>
      </c>
      <c r="AC818" t="str">
        <f>IF(AND(AND(G818&gt;=2007,G818&lt;=2009),OR(S818&lt;&gt;"MTA",S818&lt;&gt;"Fandango"),OR(P818="Food",P818="Shopping",P818="Entertainment")),"Awesome Transaction",IF(AND(G818&lt;=2010,Q818&lt;&gt;"Alcohol"),"Late Transaction",IF(G818=2006,"Early Transaction","CRAP Transaction")))</f>
        <v>Awesome Transaction</v>
      </c>
    </row>
    <row r="819" spans="1:29" x14ac:dyDescent="0.25">
      <c r="A819" s="2">
        <v>818</v>
      </c>
      <c r="B819" s="3" t="str">
        <f>TEXT(C819,"yymmdd") &amp; "-" &amp; UPPER(LEFT(P819,2)) &amp; "-" &amp; UPPER(LEFT(S819,3))</f>
        <v>070307-ED-SKI</v>
      </c>
      <c r="C819" s="3">
        <v>39148</v>
      </c>
      <c r="D819" s="3">
        <f t="shared" si="169"/>
        <v>39162</v>
      </c>
      <c r="E819" s="3">
        <f t="shared" si="170"/>
        <v>39209</v>
      </c>
      <c r="F819" s="3">
        <f t="shared" si="171"/>
        <v>39172</v>
      </c>
      <c r="G819" s="61">
        <f t="shared" si="172"/>
        <v>2007</v>
      </c>
      <c r="H819" s="61">
        <f t="shared" si="173"/>
        <v>3</v>
      </c>
      <c r="I819" s="61" t="str">
        <f>VLOOKUP(H819,'Lookup Values'!$C$2:$D$13,2,FALSE)</f>
        <v>MAR</v>
      </c>
      <c r="J819" s="61">
        <f t="shared" si="174"/>
        <v>7</v>
      </c>
      <c r="K819" s="61">
        <f t="shared" si="175"/>
        <v>4</v>
      </c>
      <c r="L819" s="61" t="str">
        <f>VLOOKUP(K819,'Lookup Values'!$F$2:$G$8,2,FALSE)</f>
        <v>Wednesday</v>
      </c>
      <c r="M819" s="3">
        <v>39158</v>
      </c>
      <c r="N819" s="63">
        <f t="shared" si="168"/>
        <v>10</v>
      </c>
      <c r="O819" s="8">
        <v>1.9219654330270064E-2</v>
      </c>
      <c r="P819" t="s">
        <v>24</v>
      </c>
      <c r="Q819" t="s">
        <v>36</v>
      </c>
      <c r="R819" t="str">
        <f t="shared" si="176"/>
        <v>Education: Professional Development</v>
      </c>
      <c r="S819" t="s">
        <v>35</v>
      </c>
      <c r="T819" t="s">
        <v>29</v>
      </c>
      <c r="U819" s="1">
        <v>261</v>
      </c>
      <c r="V819" s="1" t="str">
        <f t="shared" si="177"/>
        <v>Education: $261.00</v>
      </c>
      <c r="W819" s="1">
        <f>IF(U819="","",ROUND(U819*'Lookup Values'!$A$2,2))</f>
        <v>23.16</v>
      </c>
      <c r="X819" s="9" t="str">
        <f t="shared" si="178"/>
        <v>Expense</v>
      </c>
      <c r="Y819" s="2" t="s">
        <v>590</v>
      </c>
      <c r="Z819" s="3">
        <f t="shared" si="179"/>
        <v>39148</v>
      </c>
      <c r="AA819" s="67" t="str">
        <f t="shared" si="180"/>
        <v>YES</v>
      </c>
      <c r="AB819" s="2" t="str">
        <f t="shared" si="181"/>
        <v>NO</v>
      </c>
      <c r="AC819" t="str">
        <f>IF(AND(AND(G819&gt;=2007,G819&lt;=2009),OR(S819&lt;&gt;"MTA",S819&lt;&gt;"Fandango"),OR(P819="Food",P819="Shopping",P819="Entertainment")),"Awesome Transaction",IF(AND(G819&lt;=2010,Q819&lt;&gt;"Alcohol"),"Late Transaction",IF(G819=2006,"Early Transaction","CRAP Transaction")))</f>
        <v>Late Transaction</v>
      </c>
    </row>
    <row r="820" spans="1:29" x14ac:dyDescent="0.25">
      <c r="A820" s="2">
        <v>819</v>
      </c>
      <c r="B820" s="3" t="str">
        <f>TEXT(C820,"yymmdd") &amp; "-" &amp; UPPER(LEFT(P820,2)) &amp; "-" &amp; UPPER(LEFT(S820,3))</f>
        <v>110930-IN-LEG</v>
      </c>
      <c r="C820" s="3">
        <v>40816</v>
      </c>
      <c r="D820" s="3">
        <f t="shared" si="169"/>
        <v>40830</v>
      </c>
      <c r="E820" s="3">
        <f t="shared" si="170"/>
        <v>40877</v>
      </c>
      <c r="F820" s="3">
        <f t="shared" si="171"/>
        <v>40816</v>
      </c>
      <c r="G820" s="61">
        <f t="shared" si="172"/>
        <v>2011</v>
      </c>
      <c r="H820" s="61">
        <f t="shared" si="173"/>
        <v>9</v>
      </c>
      <c r="I820" s="61" t="str">
        <f>VLOOKUP(H820,'Lookup Values'!$C$2:$D$13,2,FALSE)</f>
        <v>SEP</v>
      </c>
      <c r="J820" s="61">
        <f t="shared" si="174"/>
        <v>30</v>
      </c>
      <c r="K820" s="61">
        <f t="shared" si="175"/>
        <v>6</v>
      </c>
      <c r="L820" s="61" t="str">
        <f>VLOOKUP(K820,'Lookup Values'!$F$2:$G$8,2,FALSE)</f>
        <v>Friday</v>
      </c>
      <c r="M820" s="3">
        <v>40822</v>
      </c>
      <c r="N820" s="63">
        <f t="shared" si="168"/>
        <v>6</v>
      </c>
      <c r="O820" s="8">
        <v>0.60727728640678258</v>
      </c>
      <c r="P820" t="s">
        <v>61</v>
      </c>
      <c r="Q820" t="s">
        <v>63</v>
      </c>
      <c r="R820" t="str">
        <f t="shared" si="176"/>
        <v>Income: Freelance Project</v>
      </c>
      <c r="S820" t="s">
        <v>66</v>
      </c>
      <c r="T820" t="s">
        <v>29</v>
      </c>
      <c r="U820" s="1">
        <v>89</v>
      </c>
      <c r="V820" s="1" t="str">
        <f t="shared" si="177"/>
        <v>Income: $89.00</v>
      </c>
      <c r="W820" s="1">
        <f>IF(U820="","",ROUND(U820*'Lookup Values'!$A$2,2))</f>
        <v>7.9</v>
      </c>
      <c r="X820" s="9" t="str">
        <f t="shared" si="178"/>
        <v>Income</v>
      </c>
      <c r="Y820" s="2" t="s">
        <v>749</v>
      </c>
      <c r="Z820" s="3">
        <f t="shared" si="179"/>
        <v>40816</v>
      </c>
      <c r="AA820" s="67" t="str">
        <f t="shared" si="180"/>
        <v>NO</v>
      </c>
      <c r="AB820" s="2" t="str">
        <f t="shared" si="181"/>
        <v>NO</v>
      </c>
      <c r="AC820" t="str">
        <f>IF(AND(AND(G820&gt;=2007,G820&lt;=2009),OR(S820&lt;&gt;"MTA",S820&lt;&gt;"Fandango"),OR(P820="Food",P820="Shopping",P820="Entertainment")),"Awesome Transaction",IF(AND(G820&lt;=2010,Q820&lt;&gt;"Alcohol"),"Late Transaction",IF(G820=2006,"Early Transaction","CRAP Transaction")))</f>
        <v>CRAP Transaction</v>
      </c>
    </row>
    <row r="821" spans="1:29" x14ac:dyDescent="0.25">
      <c r="A821" s="2">
        <v>820</v>
      </c>
      <c r="B821" s="3" t="str">
        <f>TEXT(C821,"yymmdd") &amp; "-" &amp; UPPER(LEFT(P821,2)) &amp; "-" &amp; UPPER(LEFT(S821,3))</f>
        <v>070709-TR-MTA</v>
      </c>
      <c r="C821" s="3">
        <v>39272</v>
      </c>
      <c r="D821" s="3">
        <f t="shared" si="169"/>
        <v>39286</v>
      </c>
      <c r="E821" s="3">
        <f t="shared" si="170"/>
        <v>39334</v>
      </c>
      <c r="F821" s="3">
        <f t="shared" si="171"/>
        <v>39294</v>
      </c>
      <c r="G821" s="61">
        <f t="shared" si="172"/>
        <v>2007</v>
      </c>
      <c r="H821" s="61">
        <f t="shared" si="173"/>
        <v>7</v>
      </c>
      <c r="I821" s="61" t="str">
        <f>VLOOKUP(H821,'Lookup Values'!$C$2:$D$13,2,FALSE)</f>
        <v>JUL</v>
      </c>
      <c r="J821" s="61">
        <f t="shared" si="174"/>
        <v>9</v>
      </c>
      <c r="K821" s="61">
        <f t="shared" si="175"/>
        <v>2</v>
      </c>
      <c r="L821" s="61" t="str">
        <f>VLOOKUP(K821,'Lookup Values'!$F$2:$G$8,2,FALSE)</f>
        <v>Monday</v>
      </c>
      <c r="M821" s="3">
        <v>39275</v>
      </c>
      <c r="N821" s="63">
        <f t="shared" si="168"/>
        <v>3</v>
      </c>
      <c r="O821" s="8">
        <v>0.49682417047878757</v>
      </c>
      <c r="P821" t="s">
        <v>33</v>
      </c>
      <c r="Q821" t="s">
        <v>34</v>
      </c>
      <c r="R821" t="str">
        <f t="shared" si="176"/>
        <v>Transportation: Subway</v>
      </c>
      <c r="S821" t="s">
        <v>32</v>
      </c>
      <c r="T821" t="s">
        <v>29</v>
      </c>
      <c r="U821" s="1">
        <v>351</v>
      </c>
      <c r="V821" s="1" t="str">
        <f t="shared" si="177"/>
        <v>Transportation: $351.00</v>
      </c>
      <c r="W821" s="1">
        <f>IF(U821="","",ROUND(U821*'Lookup Values'!$A$2,2))</f>
        <v>31.15</v>
      </c>
      <c r="X821" s="9" t="str">
        <f t="shared" si="178"/>
        <v>Expense</v>
      </c>
      <c r="Y821" s="2" t="s">
        <v>179</v>
      </c>
      <c r="Z821" s="3">
        <f t="shared" si="179"/>
        <v>39272</v>
      </c>
      <c r="AA821" s="67" t="str">
        <f t="shared" si="180"/>
        <v>YES</v>
      </c>
      <c r="AB821" s="2" t="str">
        <f t="shared" si="181"/>
        <v>NO</v>
      </c>
      <c r="AC821" t="str">
        <f>IF(AND(AND(G821&gt;=2007,G821&lt;=2009),OR(S821&lt;&gt;"MTA",S821&lt;&gt;"Fandango"),OR(P821="Food",P821="Shopping",P821="Entertainment")),"Awesome Transaction",IF(AND(G821&lt;=2010,Q821&lt;&gt;"Alcohol"),"Late Transaction",IF(G821=2006,"Early Transaction","CRAP Transaction")))</f>
        <v>Late Transaction</v>
      </c>
    </row>
    <row r="822" spans="1:29" x14ac:dyDescent="0.25">
      <c r="A822" s="2">
        <v>821</v>
      </c>
      <c r="B822" s="3" t="str">
        <f>TEXT(C822,"yymmdd") &amp; "-" &amp; UPPER(LEFT(P822,2)) &amp; "-" &amp; UPPER(LEFT(S822,3))</f>
        <v>111020-SH-EXP</v>
      </c>
      <c r="C822" s="3">
        <v>40836</v>
      </c>
      <c r="D822" s="3">
        <f t="shared" si="169"/>
        <v>40850</v>
      </c>
      <c r="E822" s="3">
        <f t="shared" si="170"/>
        <v>40897</v>
      </c>
      <c r="F822" s="3">
        <f t="shared" si="171"/>
        <v>40847</v>
      </c>
      <c r="G822" s="61">
        <f t="shared" si="172"/>
        <v>2011</v>
      </c>
      <c r="H822" s="61">
        <f t="shared" si="173"/>
        <v>10</v>
      </c>
      <c r="I822" s="61" t="str">
        <f>VLOOKUP(H822,'Lookup Values'!$C$2:$D$13,2,FALSE)</f>
        <v>OCT</v>
      </c>
      <c r="J822" s="61">
        <f t="shared" si="174"/>
        <v>20</v>
      </c>
      <c r="K822" s="61">
        <f t="shared" si="175"/>
        <v>5</v>
      </c>
      <c r="L822" s="61" t="str">
        <f>VLOOKUP(K822,'Lookup Values'!$F$2:$G$8,2,FALSE)</f>
        <v>Thursday</v>
      </c>
      <c r="M822" s="3">
        <v>40843</v>
      </c>
      <c r="N822" s="63">
        <f t="shared" si="168"/>
        <v>7</v>
      </c>
      <c r="O822" s="8">
        <v>0.71401790706840995</v>
      </c>
      <c r="P822" t="s">
        <v>21</v>
      </c>
      <c r="Q822" t="s">
        <v>41</v>
      </c>
      <c r="R822" t="str">
        <f t="shared" si="176"/>
        <v>Shopping: Clothing</v>
      </c>
      <c r="S822" t="s">
        <v>40</v>
      </c>
      <c r="T822" t="s">
        <v>26</v>
      </c>
      <c r="U822" s="1">
        <v>92</v>
      </c>
      <c r="V822" s="1" t="str">
        <f t="shared" si="177"/>
        <v>Shopping: $92.00</v>
      </c>
      <c r="W822" s="1">
        <f>IF(U822="","",ROUND(U822*'Lookup Values'!$A$2,2))</f>
        <v>8.17</v>
      </c>
      <c r="X822" s="9" t="str">
        <f t="shared" si="178"/>
        <v>Expense</v>
      </c>
      <c r="Y822" s="2" t="s">
        <v>750</v>
      </c>
      <c r="Z822" s="3">
        <f t="shared" si="179"/>
        <v>40836</v>
      </c>
      <c r="AA822" s="67" t="str">
        <f t="shared" si="180"/>
        <v>NO</v>
      </c>
      <c r="AB822" s="2" t="str">
        <f t="shared" si="181"/>
        <v>NO</v>
      </c>
      <c r="AC822" t="str">
        <f>IF(AND(AND(G822&gt;=2007,G822&lt;=2009),OR(S822&lt;&gt;"MTA",S822&lt;&gt;"Fandango"),OR(P822="Food",P822="Shopping",P822="Entertainment")),"Awesome Transaction",IF(AND(G822&lt;=2010,Q822&lt;&gt;"Alcohol"),"Late Transaction",IF(G822=2006,"Early Transaction","CRAP Transaction")))</f>
        <v>CRAP Transaction</v>
      </c>
    </row>
    <row r="823" spans="1:29" x14ac:dyDescent="0.25">
      <c r="A823" s="2">
        <v>822</v>
      </c>
      <c r="B823" s="3" t="str">
        <f>TEXT(C823,"yymmdd") &amp; "-" &amp; UPPER(LEFT(P823,2)) &amp; "-" &amp; UPPER(LEFT(S823,3))</f>
        <v>120821-SH-EXP</v>
      </c>
      <c r="C823" s="3">
        <v>41142</v>
      </c>
      <c r="D823" s="3">
        <f t="shared" si="169"/>
        <v>41156</v>
      </c>
      <c r="E823" s="3">
        <f t="shared" si="170"/>
        <v>41203</v>
      </c>
      <c r="F823" s="3">
        <f t="shared" si="171"/>
        <v>41152</v>
      </c>
      <c r="G823" s="61">
        <f t="shared" si="172"/>
        <v>2012</v>
      </c>
      <c r="H823" s="61">
        <f t="shared" si="173"/>
        <v>8</v>
      </c>
      <c r="I823" s="61" t="str">
        <f>VLOOKUP(H823,'Lookup Values'!$C$2:$D$13,2,FALSE)</f>
        <v>AUG</v>
      </c>
      <c r="J823" s="61">
        <f t="shared" si="174"/>
        <v>21</v>
      </c>
      <c r="K823" s="61">
        <f t="shared" si="175"/>
        <v>3</v>
      </c>
      <c r="L823" s="61" t="str">
        <f>VLOOKUP(K823,'Lookup Values'!$F$2:$G$8,2,FALSE)</f>
        <v>Tuesday</v>
      </c>
      <c r="M823" s="3">
        <v>41150</v>
      </c>
      <c r="N823" s="63">
        <f t="shared" si="168"/>
        <v>8</v>
      </c>
      <c r="O823" s="8">
        <v>0.95816171836910424</v>
      </c>
      <c r="P823" t="s">
        <v>21</v>
      </c>
      <c r="Q823" t="s">
        <v>41</v>
      </c>
      <c r="R823" t="str">
        <f t="shared" si="176"/>
        <v>Shopping: Clothing</v>
      </c>
      <c r="S823" t="s">
        <v>40</v>
      </c>
      <c r="T823" t="s">
        <v>29</v>
      </c>
      <c r="U823" s="1">
        <v>20</v>
      </c>
      <c r="V823" s="1" t="str">
        <f t="shared" si="177"/>
        <v>Shopping: $20.00</v>
      </c>
      <c r="W823" s="1">
        <f>IF(U823="","",ROUND(U823*'Lookup Values'!$A$2,2))</f>
        <v>1.78</v>
      </c>
      <c r="X823" s="9" t="str">
        <f t="shared" si="178"/>
        <v>Expense</v>
      </c>
      <c r="Y823" s="2" t="s">
        <v>618</v>
      </c>
      <c r="Z823" s="3">
        <f t="shared" si="179"/>
        <v>41142</v>
      </c>
      <c r="AA823" s="67" t="str">
        <f t="shared" si="180"/>
        <v>NO</v>
      </c>
      <c r="AB823" s="2" t="str">
        <f t="shared" si="181"/>
        <v>NO</v>
      </c>
      <c r="AC823" t="str">
        <f>IF(AND(AND(G823&gt;=2007,G823&lt;=2009),OR(S823&lt;&gt;"MTA",S823&lt;&gt;"Fandango"),OR(P823="Food",P823="Shopping",P823="Entertainment")),"Awesome Transaction",IF(AND(G823&lt;=2010,Q823&lt;&gt;"Alcohol"),"Late Transaction",IF(G823=2006,"Early Transaction","CRAP Transaction")))</f>
        <v>CRAP Transaction</v>
      </c>
    </row>
    <row r="824" spans="1:29" x14ac:dyDescent="0.25">
      <c r="A824" s="2">
        <v>823</v>
      </c>
      <c r="B824" s="3" t="str">
        <f>TEXT(C824,"yymmdd") &amp; "-" &amp; UPPER(LEFT(P824,2)) &amp; "-" &amp; UPPER(LEFT(S824,3))</f>
        <v>081028-HO-BED</v>
      </c>
      <c r="C824" s="3">
        <v>39749</v>
      </c>
      <c r="D824" s="3">
        <f t="shared" si="169"/>
        <v>39763</v>
      </c>
      <c r="E824" s="3">
        <f t="shared" si="170"/>
        <v>39810</v>
      </c>
      <c r="F824" s="3">
        <f t="shared" si="171"/>
        <v>39752</v>
      </c>
      <c r="G824" s="61">
        <f t="shared" si="172"/>
        <v>2008</v>
      </c>
      <c r="H824" s="61">
        <f t="shared" si="173"/>
        <v>10</v>
      </c>
      <c r="I824" s="61" t="str">
        <f>VLOOKUP(H824,'Lookup Values'!$C$2:$D$13,2,FALSE)</f>
        <v>OCT</v>
      </c>
      <c r="J824" s="61">
        <f t="shared" si="174"/>
        <v>28</v>
      </c>
      <c r="K824" s="61">
        <f t="shared" si="175"/>
        <v>3</v>
      </c>
      <c r="L824" s="61" t="str">
        <f>VLOOKUP(K824,'Lookup Values'!$F$2:$G$8,2,FALSE)</f>
        <v>Tuesday</v>
      </c>
      <c r="M824" s="3">
        <v>39751</v>
      </c>
      <c r="N824" s="63">
        <f t="shared" si="168"/>
        <v>2</v>
      </c>
      <c r="O824" s="8">
        <v>0.88087424142781945</v>
      </c>
      <c r="P824" t="s">
        <v>38</v>
      </c>
      <c r="Q824" t="s">
        <v>39</v>
      </c>
      <c r="R824" t="str">
        <f t="shared" si="176"/>
        <v>Home: Cleaning Supplies</v>
      </c>
      <c r="S824" t="s">
        <v>37</v>
      </c>
      <c r="T824" t="s">
        <v>16</v>
      </c>
      <c r="U824" s="1">
        <v>254</v>
      </c>
      <c r="V824" s="1" t="str">
        <f t="shared" si="177"/>
        <v>Home: $254.00</v>
      </c>
      <c r="W824" s="1">
        <f>IF(U824="","",ROUND(U824*'Lookup Values'!$A$2,2))</f>
        <v>22.54</v>
      </c>
      <c r="X824" s="9" t="str">
        <f t="shared" si="178"/>
        <v>Expense</v>
      </c>
      <c r="Y824" s="2" t="s">
        <v>751</v>
      </c>
      <c r="Z824" s="3">
        <f t="shared" si="179"/>
        <v>39749</v>
      </c>
      <c r="AA824" s="67" t="str">
        <f t="shared" si="180"/>
        <v>NO</v>
      </c>
      <c r="AB824" s="2" t="str">
        <f t="shared" si="181"/>
        <v>NO</v>
      </c>
      <c r="AC824" t="str">
        <f>IF(AND(AND(G824&gt;=2007,G824&lt;=2009),OR(S824&lt;&gt;"MTA",S824&lt;&gt;"Fandango"),OR(P824="Food",P824="Shopping",P824="Entertainment")),"Awesome Transaction",IF(AND(G824&lt;=2010,Q824&lt;&gt;"Alcohol"),"Late Transaction",IF(G824=2006,"Early Transaction","CRAP Transaction")))</f>
        <v>Late Transaction</v>
      </c>
    </row>
    <row r="825" spans="1:29" x14ac:dyDescent="0.25">
      <c r="A825" s="2">
        <v>824</v>
      </c>
      <c r="B825" s="3" t="str">
        <f>TEXT(C825,"yymmdd") &amp; "-" &amp; UPPER(LEFT(P825,2)) &amp; "-" &amp; UPPER(LEFT(S825,3))</f>
        <v>120708-TR-MTA</v>
      </c>
      <c r="C825" s="3">
        <v>41098</v>
      </c>
      <c r="D825" s="3">
        <f t="shared" si="169"/>
        <v>41110</v>
      </c>
      <c r="E825" s="3">
        <f t="shared" si="170"/>
        <v>41160</v>
      </c>
      <c r="F825" s="3">
        <f t="shared" si="171"/>
        <v>41121</v>
      </c>
      <c r="G825" s="61">
        <f t="shared" si="172"/>
        <v>2012</v>
      </c>
      <c r="H825" s="61">
        <f t="shared" si="173"/>
        <v>7</v>
      </c>
      <c r="I825" s="61" t="str">
        <f>VLOOKUP(H825,'Lookup Values'!$C$2:$D$13,2,FALSE)</f>
        <v>JUL</v>
      </c>
      <c r="J825" s="61">
        <f t="shared" si="174"/>
        <v>8</v>
      </c>
      <c r="K825" s="61">
        <f t="shared" si="175"/>
        <v>1</v>
      </c>
      <c r="L825" s="61" t="str">
        <f>VLOOKUP(K825,'Lookup Values'!$F$2:$G$8,2,FALSE)</f>
        <v>Sunday</v>
      </c>
      <c r="M825" s="3">
        <v>41100</v>
      </c>
      <c r="N825" s="63">
        <f t="shared" si="168"/>
        <v>2</v>
      </c>
      <c r="O825" s="8">
        <v>4.1492347458181644E-2</v>
      </c>
      <c r="P825" t="s">
        <v>33</v>
      </c>
      <c r="Q825" t="s">
        <v>34</v>
      </c>
      <c r="R825" t="str">
        <f t="shared" si="176"/>
        <v>Transportation: Subway</v>
      </c>
      <c r="S825" t="s">
        <v>32</v>
      </c>
      <c r="T825" t="s">
        <v>16</v>
      </c>
      <c r="U825" s="1">
        <v>184</v>
      </c>
      <c r="V825" s="1" t="str">
        <f t="shared" si="177"/>
        <v>Transportation: $184.00</v>
      </c>
      <c r="W825" s="1">
        <f>IF(U825="","",ROUND(U825*'Lookup Values'!$A$2,2))</f>
        <v>16.329999999999998</v>
      </c>
      <c r="X825" s="9" t="str">
        <f t="shared" si="178"/>
        <v>Expense</v>
      </c>
      <c r="Y825" s="2" t="s">
        <v>752</v>
      </c>
      <c r="Z825" s="3">
        <f t="shared" si="179"/>
        <v>41098</v>
      </c>
      <c r="AA825" s="67" t="str">
        <f t="shared" si="180"/>
        <v>YES</v>
      </c>
      <c r="AB825" s="2" t="str">
        <f t="shared" si="181"/>
        <v>NO</v>
      </c>
      <c r="AC825" t="str">
        <f>IF(AND(AND(G825&gt;=2007,G825&lt;=2009),OR(S825&lt;&gt;"MTA",S825&lt;&gt;"Fandango"),OR(P825="Food",P825="Shopping",P825="Entertainment")),"Awesome Transaction",IF(AND(G825&lt;=2010,Q825&lt;&gt;"Alcohol"),"Late Transaction",IF(G825=2006,"Early Transaction","CRAP Transaction")))</f>
        <v>CRAP Transaction</v>
      </c>
    </row>
    <row r="826" spans="1:29" x14ac:dyDescent="0.25">
      <c r="A826" s="2">
        <v>825</v>
      </c>
      <c r="B826" s="3" t="str">
        <f>TEXT(C826,"yymmdd") &amp; "-" &amp; UPPER(LEFT(P826,2)) &amp; "-" &amp; UPPER(LEFT(S826,3))</f>
        <v>080204-ED-SKI</v>
      </c>
      <c r="C826" s="3">
        <v>39482</v>
      </c>
      <c r="D826" s="3">
        <f t="shared" si="169"/>
        <v>39496</v>
      </c>
      <c r="E826" s="3">
        <f t="shared" si="170"/>
        <v>39542</v>
      </c>
      <c r="F826" s="3">
        <f t="shared" si="171"/>
        <v>39507</v>
      </c>
      <c r="G826" s="61">
        <f t="shared" si="172"/>
        <v>2008</v>
      </c>
      <c r="H826" s="61">
        <f t="shared" si="173"/>
        <v>2</v>
      </c>
      <c r="I826" s="61" t="str">
        <f>VLOOKUP(H826,'Lookup Values'!$C$2:$D$13,2,FALSE)</f>
        <v>FEB</v>
      </c>
      <c r="J826" s="61">
        <f t="shared" si="174"/>
        <v>4</v>
      </c>
      <c r="K826" s="61">
        <f t="shared" si="175"/>
        <v>2</v>
      </c>
      <c r="L826" s="61" t="str">
        <f>VLOOKUP(K826,'Lookup Values'!$F$2:$G$8,2,FALSE)</f>
        <v>Monday</v>
      </c>
      <c r="M826" s="3">
        <v>39487</v>
      </c>
      <c r="N826" s="63">
        <f t="shared" si="168"/>
        <v>5</v>
      </c>
      <c r="O826" s="8">
        <v>0.41675179601317935</v>
      </c>
      <c r="P826" t="s">
        <v>24</v>
      </c>
      <c r="Q826" t="s">
        <v>36</v>
      </c>
      <c r="R826" t="str">
        <f t="shared" si="176"/>
        <v>Education: Professional Development</v>
      </c>
      <c r="S826" t="s">
        <v>35</v>
      </c>
      <c r="T826" t="s">
        <v>29</v>
      </c>
      <c r="U826" s="1">
        <v>148</v>
      </c>
      <c r="V826" s="1" t="str">
        <f t="shared" si="177"/>
        <v>Education: $148.00</v>
      </c>
      <c r="W826" s="1">
        <f>IF(U826="","",ROUND(U826*'Lookup Values'!$A$2,2))</f>
        <v>13.14</v>
      </c>
      <c r="X826" s="9" t="str">
        <f t="shared" si="178"/>
        <v>Expense</v>
      </c>
      <c r="Y826" s="2" t="s">
        <v>753</v>
      </c>
      <c r="Z826" s="3">
        <f t="shared" si="179"/>
        <v>39482</v>
      </c>
      <c r="AA826" s="67" t="str">
        <f t="shared" si="180"/>
        <v>YES</v>
      </c>
      <c r="AB826" s="2" t="str">
        <f t="shared" si="181"/>
        <v>NO</v>
      </c>
      <c r="AC826" t="str">
        <f>IF(AND(AND(G826&gt;=2007,G826&lt;=2009),OR(S826&lt;&gt;"MTA",S826&lt;&gt;"Fandango"),OR(P826="Food",P826="Shopping",P826="Entertainment")),"Awesome Transaction",IF(AND(G826&lt;=2010,Q826&lt;&gt;"Alcohol"),"Late Transaction",IF(G826=2006,"Early Transaction","CRAP Transaction")))</f>
        <v>Late Transaction</v>
      </c>
    </row>
    <row r="827" spans="1:29" x14ac:dyDescent="0.25">
      <c r="A827" s="2">
        <v>826</v>
      </c>
      <c r="B827" s="3" t="str">
        <f>TEXT(C827,"yymmdd") &amp; "-" &amp; UPPER(LEFT(P827,2)) &amp; "-" &amp; UPPER(LEFT(S827,3))</f>
        <v>081218-BI-CON</v>
      </c>
      <c r="C827" s="3">
        <v>39800</v>
      </c>
      <c r="D827" s="3">
        <f t="shared" si="169"/>
        <v>39814</v>
      </c>
      <c r="E827" s="3">
        <f t="shared" si="170"/>
        <v>39862</v>
      </c>
      <c r="F827" s="3">
        <f t="shared" si="171"/>
        <v>39813</v>
      </c>
      <c r="G827" s="61">
        <f t="shared" si="172"/>
        <v>2008</v>
      </c>
      <c r="H827" s="61">
        <f t="shared" si="173"/>
        <v>12</v>
      </c>
      <c r="I827" s="61" t="str">
        <f>VLOOKUP(H827,'Lookup Values'!$C$2:$D$13,2,FALSE)</f>
        <v>DEC</v>
      </c>
      <c r="J827" s="61">
        <f t="shared" si="174"/>
        <v>18</v>
      </c>
      <c r="K827" s="61">
        <f t="shared" si="175"/>
        <v>5</v>
      </c>
      <c r="L827" s="61" t="str">
        <f>VLOOKUP(K827,'Lookup Values'!$F$2:$G$8,2,FALSE)</f>
        <v>Thursday</v>
      </c>
      <c r="M827" s="3">
        <v>39809</v>
      </c>
      <c r="N827" s="63">
        <f t="shared" si="168"/>
        <v>9</v>
      </c>
      <c r="O827" s="8">
        <v>0.39318126921539975</v>
      </c>
      <c r="P827" t="s">
        <v>48</v>
      </c>
      <c r="Q827" t="s">
        <v>49</v>
      </c>
      <c r="R827" t="str">
        <f t="shared" si="176"/>
        <v>Bills: Utilities</v>
      </c>
      <c r="S827" t="s">
        <v>47</v>
      </c>
      <c r="T827" t="s">
        <v>26</v>
      </c>
      <c r="U827" s="1">
        <v>72</v>
      </c>
      <c r="V827" s="1" t="str">
        <f t="shared" si="177"/>
        <v>Bills: $72.00</v>
      </c>
      <c r="W827" s="1">
        <f>IF(U827="","",ROUND(U827*'Lookup Values'!$A$2,2))</f>
        <v>6.39</v>
      </c>
      <c r="X827" s="9" t="str">
        <f t="shared" si="178"/>
        <v>Expense</v>
      </c>
      <c r="Y827" s="2" t="s">
        <v>754</v>
      </c>
      <c r="Z827" s="3">
        <f t="shared" si="179"/>
        <v>39800</v>
      </c>
      <c r="AA827" s="67" t="str">
        <f t="shared" si="180"/>
        <v>NO</v>
      </c>
      <c r="AB827" s="2" t="str">
        <f t="shared" si="181"/>
        <v>NO</v>
      </c>
      <c r="AC827" t="str">
        <f>IF(AND(AND(G827&gt;=2007,G827&lt;=2009),OR(S827&lt;&gt;"MTA",S827&lt;&gt;"Fandango"),OR(P827="Food",P827="Shopping",P827="Entertainment")),"Awesome Transaction",IF(AND(G827&lt;=2010,Q827&lt;&gt;"Alcohol"),"Late Transaction",IF(G827=2006,"Early Transaction","CRAP Transaction")))</f>
        <v>Late Transaction</v>
      </c>
    </row>
    <row r="828" spans="1:29" x14ac:dyDescent="0.25">
      <c r="A828" s="2">
        <v>827</v>
      </c>
      <c r="B828" s="3" t="str">
        <f>TEXT(C828,"yymmdd") &amp; "-" &amp; UPPER(LEFT(P828,2)) &amp; "-" &amp; UPPER(LEFT(S828,3))</f>
        <v>111123-SH-EXP</v>
      </c>
      <c r="C828" s="3">
        <v>40870</v>
      </c>
      <c r="D828" s="3">
        <f t="shared" si="169"/>
        <v>40884</v>
      </c>
      <c r="E828" s="3">
        <f t="shared" si="170"/>
        <v>40931</v>
      </c>
      <c r="F828" s="3">
        <f t="shared" si="171"/>
        <v>40877</v>
      </c>
      <c r="G828" s="61">
        <f t="shared" si="172"/>
        <v>2011</v>
      </c>
      <c r="H828" s="61">
        <f t="shared" si="173"/>
        <v>11</v>
      </c>
      <c r="I828" s="61" t="str">
        <f>VLOOKUP(H828,'Lookup Values'!$C$2:$D$13,2,FALSE)</f>
        <v>NOV</v>
      </c>
      <c r="J828" s="61">
        <f t="shared" si="174"/>
        <v>23</v>
      </c>
      <c r="K828" s="61">
        <f t="shared" si="175"/>
        <v>4</v>
      </c>
      <c r="L828" s="61" t="str">
        <f>VLOOKUP(K828,'Lookup Values'!$F$2:$G$8,2,FALSE)</f>
        <v>Wednesday</v>
      </c>
      <c r="M828" s="3">
        <v>40879</v>
      </c>
      <c r="N828" s="63">
        <f t="shared" si="168"/>
        <v>9</v>
      </c>
      <c r="O828" s="8">
        <v>0.6032530044106581</v>
      </c>
      <c r="P828" t="s">
        <v>21</v>
      </c>
      <c r="Q828" t="s">
        <v>41</v>
      </c>
      <c r="R828" t="str">
        <f t="shared" si="176"/>
        <v>Shopping: Clothing</v>
      </c>
      <c r="S828" t="s">
        <v>40</v>
      </c>
      <c r="T828" t="s">
        <v>26</v>
      </c>
      <c r="U828" s="1">
        <v>447</v>
      </c>
      <c r="V828" s="1" t="str">
        <f t="shared" si="177"/>
        <v>Shopping: $447.00</v>
      </c>
      <c r="W828" s="1">
        <f>IF(U828="","",ROUND(U828*'Lookup Values'!$A$2,2))</f>
        <v>39.67</v>
      </c>
      <c r="X828" s="9" t="str">
        <f t="shared" si="178"/>
        <v>Expense</v>
      </c>
      <c r="Y828" s="2" t="s">
        <v>755</v>
      </c>
      <c r="Z828" s="3">
        <f t="shared" si="179"/>
        <v>40870</v>
      </c>
      <c r="AA828" s="67" t="str">
        <f t="shared" si="180"/>
        <v>NO</v>
      </c>
      <c r="AB828" s="2" t="str">
        <f t="shared" si="181"/>
        <v>NO</v>
      </c>
      <c r="AC828" t="str">
        <f>IF(AND(AND(G828&gt;=2007,G828&lt;=2009),OR(S828&lt;&gt;"MTA",S828&lt;&gt;"Fandango"),OR(P828="Food",P828="Shopping",P828="Entertainment")),"Awesome Transaction",IF(AND(G828&lt;=2010,Q828&lt;&gt;"Alcohol"),"Late Transaction",IF(G828=2006,"Early Transaction","CRAP Transaction")))</f>
        <v>CRAP Transaction</v>
      </c>
    </row>
    <row r="829" spans="1:29" x14ac:dyDescent="0.25">
      <c r="A829" s="2">
        <v>828</v>
      </c>
      <c r="B829" s="3" t="str">
        <f>TEXT(C829,"yymmdd") &amp; "-" &amp; UPPER(LEFT(P829,2)) &amp; "-" &amp; UPPER(LEFT(S829,3))</f>
        <v>080914-HE-FRE</v>
      </c>
      <c r="C829" s="3">
        <v>39705</v>
      </c>
      <c r="D829" s="3">
        <f t="shared" si="169"/>
        <v>39717</v>
      </c>
      <c r="E829" s="3">
        <f t="shared" si="170"/>
        <v>39766</v>
      </c>
      <c r="F829" s="3">
        <f t="shared" si="171"/>
        <v>39721</v>
      </c>
      <c r="G829" s="61">
        <f t="shared" si="172"/>
        <v>2008</v>
      </c>
      <c r="H829" s="61">
        <f t="shared" si="173"/>
        <v>9</v>
      </c>
      <c r="I829" s="61" t="str">
        <f>VLOOKUP(H829,'Lookup Values'!$C$2:$D$13,2,FALSE)</f>
        <v>SEP</v>
      </c>
      <c r="J829" s="61">
        <f t="shared" si="174"/>
        <v>14</v>
      </c>
      <c r="K829" s="61">
        <f t="shared" si="175"/>
        <v>1</v>
      </c>
      <c r="L829" s="61" t="str">
        <f>VLOOKUP(K829,'Lookup Values'!$F$2:$G$8,2,FALSE)</f>
        <v>Sunday</v>
      </c>
      <c r="M829" s="3">
        <v>39709</v>
      </c>
      <c r="N829" s="63">
        <f t="shared" si="168"/>
        <v>4</v>
      </c>
      <c r="O829" s="8">
        <v>0.2570008156548762</v>
      </c>
      <c r="P829" t="s">
        <v>45</v>
      </c>
      <c r="Q829" t="s">
        <v>46</v>
      </c>
      <c r="R829" t="str">
        <f t="shared" si="176"/>
        <v>Health: Insurance Premium</v>
      </c>
      <c r="S829" t="s">
        <v>44</v>
      </c>
      <c r="T829" t="s">
        <v>26</v>
      </c>
      <c r="U829" s="1">
        <v>84</v>
      </c>
      <c r="V829" s="1" t="str">
        <f t="shared" si="177"/>
        <v>Health: $84.00</v>
      </c>
      <c r="W829" s="1">
        <f>IF(U829="","",ROUND(U829*'Lookup Values'!$A$2,2))</f>
        <v>7.46</v>
      </c>
      <c r="X829" s="9" t="str">
        <f t="shared" si="178"/>
        <v>Expense</v>
      </c>
      <c r="Y829" s="2" t="s">
        <v>231</v>
      </c>
      <c r="Z829" s="3">
        <f t="shared" si="179"/>
        <v>39705</v>
      </c>
      <c r="AA829" s="67" t="str">
        <f t="shared" si="180"/>
        <v>NO</v>
      </c>
      <c r="AB829" s="2" t="str">
        <f t="shared" si="181"/>
        <v>NO</v>
      </c>
      <c r="AC829" t="str">
        <f>IF(AND(AND(G829&gt;=2007,G829&lt;=2009),OR(S829&lt;&gt;"MTA",S829&lt;&gt;"Fandango"),OR(P829="Food",P829="Shopping",P829="Entertainment")),"Awesome Transaction",IF(AND(G829&lt;=2010,Q829&lt;&gt;"Alcohol"),"Late Transaction",IF(G829=2006,"Early Transaction","CRAP Transaction")))</f>
        <v>Late Transaction</v>
      </c>
    </row>
    <row r="830" spans="1:29" x14ac:dyDescent="0.25">
      <c r="A830" s="2">
        <v>829</v>
      </c>
      <c r="B830" s="3" t="str">
        <f>TEXT(C830,"yymmdd") &amp; "-" &amp; UPPER(LEFT(P830,2)) &amp; "-" &amp; UPPER(LEFT(S830,3))</f>
        <v>120422-EN-MOE</v>
      </c>
      <c r="C830" s="3">
        <v>41021</v>
      </c>
      <c r="D830" s="3">
        <f t="shared" si="169"/>
        <v>41033</v>
      </c>
      <c r="E830" s="3">
        <f t="shared" si="170"/>
        <v>41082</v>
      </c>
      <c r="F830" s="3">
        <f t="shared" si="171"/>
        <v>41029</v>
      </c>
      <c r="G830" s="61">
        <f t="shared" si="172"/>
        <v>2012</v>
      </c>
      <c r="H830" s="61">
        <f t="shared" si="173"/>
        <v>4</v>
      </c>
      <c r="I830" s="61" t="str">
        <f>VLOOKUP(H830,'Lookup Values'!$C$2:$D$13,2,FALSE)</f>
        <v>APR</v>
      </c>
      <c r="J830" s="61">
        <f t="shared" si="174"/>
        <v>22</v>
      </c>
      <c r="K830" s="61">
        <f t="shared" si="175"/>
        <v>1</v>
      </c>
      <c r="L830" s="61" t="str">
        <f>VLOOKUP(K830,'Lookup Values'!$F$2:$G$8,2,FALSE)</f>
        <v>Sunday</v>
      </c>
      <c r="M830" s="3">
        <v>41024</v>
      </c>
      <c r="N830" s="63">
        <f t="shared" si="168"/>
        <v>3</v>
      </c>
      <c r="O830" s="8">
        <v>0.48057300887609533</v>
      </c>
      <c r="P830" t="s">
        <v>14</v>
      </c>
      <c r="Q830" t="s">
        <v>15</v>
      </c>
      <c r="R830" t="str">
        <f t="shared" si="176"/>
        <v>Entertainment: Alcohol</v>
      </c>
      <c r="S830" t="s">
        <v>13</v>
      </c>
      <c r="T830" t="s">
        <v>26</v>
      </c>
      <c r="U830" s="1">
        <v>70</v>
      </c>
      <c r="V830" s="1" t="str">
        <f t="shared" si="177"/>
        <v>Entertainment: $70.00</v>
      </c>
      <c r="W830" s="1">
        <f>IF(U830="","",ROUND(U830*'Lookup Values'!$A$2,2))</f>
        <v>6.21</v>
      </c>
      <c r="X830" s="9" t="str">
        <f t="shared" si="178"/>
        <v>Expense</v>
      </c>
      <c r="Y830" s="2" t="s">
        <v>756</v>
      </c>
      <c r="Z830" s="3">
        <f t="shared" si="179"/>
        <v>41021</v>
      </c>
      <c r="AA830" s="67" t="str">
        <f t="shared" si="180"/>
        <v>NO</v>
      </c>
      <c r="AB830" s="2" t="str">
        <f t="shared" si="181"/>
        <v>NO</v>
      </c>
      <c r="AC830" t="str">
        <f>IF(AND(AND(G830&gt;=2007,G830&lt;=2009),OR(S830&lt;&gt;"MTA",S830&lt;&gt;"Fandango"),OR(P830="Food",P830="Shopping",P830="Entertainment")),"Awesome Transaction",IF(AND(G830&lt;=2010,Q830&lt;&gt;"Alcohol"),"Late Transaction",IF(G830=2006,"Early Transaction","CRAP Transaction")))</f>
        <v>CRAP Transaction</v>
      </c>
    </row>
    <row r="831" spans="1:29" x14ac:dyDescent="0.25">
      <c r="A831" s="2">
        <v>830</v>
      </c>
      <c r="B831" s="3" t="str">
        <f>TEXT(C831,"yymmdd") &amp; "-" &amp; UPPER(LEFT(P831,2)) &amp; "-" &amp; UPPER(LEFT(S831,3))</f>
        <v>080908-TR-MTA</v>
      </c>
      <c r="C831" s="3">
        <v>39699</v>
      </c>
      <c r="D831" s="3">
        <f t="shared" si="169"/>
        <v>39713</v>
      </c>
      <c r="E831" s="3">
        <f t="shared" si="170"/>
        <v>39760</v>
      </c>
      <c r="F831" s="3">
        <f t="shared" si="171"/>
        <v>39721</v>
      </c>
      <c r="G831" s="61">
        <f t="shared" si="172"/>
        <v>2008</v>
      </c>
      <c r="H831" s="61">
        <f t="shared" si="173"/>
        <v>9</v>
      </c>
      <c r="I831" s="61" t="str">
        <f>VLOOKUP(H831,'Lookup Values'!$C$2:$D$13,2,FALSE)</f>
        <v>SEP</v>
      </c>
      <c r="J831" s="61">
        <f t="shared" si="174"/>
        <v>8</v>
      </c>
      <c r="K831" s="61">
        <f t="shared" si="175"/>
        <v>2</v>
      </c>
      <c r="L831" s="61" t="str">
        <f>VLOOKUP(K831,'Lookup Values'!$F$2:$G$8,2,FALSE)</f>
        <v>Monday</v>
      </c>
      <c r="M831" s="3">
        <v>39703</v>
      </c>
      <c r="N831" s="63">
        <f t="shared" si="168"/>
        <v>4</v>
      </c>
      <c r="O831" s="8">
        <v>0.91407044717951924</v>
      </c>
      <c r="P831" t="s">
        <v>33</v>
      </c>
      <c r="Q831" t="s">
        <v>34</v>
      </c>
      <c r="R831" t="str">
        <f t="shared" si="176"/>
        <v>Transportation: Subway</v>
      </c>
      <c r="S831" t="s">
        <v>32</v>
      </c>
      <c r="T831" t="s">
        <v>26</v>
      </c>
      <c r="U831" s="1">
        <v>16</v>
      </c>
      <c r="V831" s="1" t="str">
        <f t="shared" si="177"/>
        <v>Transportation: $16.00</v>
      </c>
      <c r="W831" s="1">
        <f>IF(U831="","",ROUND(U831*'Lookup Values'!$A$2,2))</f>
        <v>1.42</v>
      </c>
      <c r="X831" s="9" t="str">
        <f t="shared" si="178"/>
        <v>Expense</v>
      </c>
      <c r="Y831" s="2" t="s">
        <v>757</v>
      </c>
      <c r="Z831" s="3">
        <f t="shared" si="179"/>
        <v>39699</v>
      </c>
      <c r="AA831" s="67" t="str">
        <f t="shared" si="180"/>
        <v>YES</v>
      </c>
      <c r="AB831" s="2" t="str">
        <f t="shared" si="181"/>
        <v>NO</v>
      </c>
      <c r="AC831" t="str">
        <f>IF(AND(AND(G831&gt;=2007,G831&lt;=2009),OR(S831&lt;&gt;"MTA",S831&lt;&gt;"Fandango"),OR(P831="Food",P831="Shopping",P831="Entertainment")),"Awesome Transaction",IF(AND(G831&lt;=2010,Q831&lt;&gt;"Alcohol"),"Late Transaction",IF(G831=2006,"Early Transaction","CRAP Transaction")))</f>
        <v>Late Transaction</v>
      </c>
    </row>
    <row r="832" spans="1:29" x14ac:dyDescent="0.25">
      <c r="A832" s="2">
        <v>831</v>
      </c>
      <c r="B832" s="3" t="str">
        <f>TEXT(C832,"yymmdd") &amp; "-" &amp; UPPER(LEFT(P832,2)) &amp; "-" &amp; UPPER(LEFT(S832,3))</f>
        <v>120303-EN-MOE</v>
      </c>
      <c r="C832" s="3">
        <v>40971</v>
      </c>
      <c r="D832" s="3">
        <f t="shared" si="169"/>
        <v>40984</v>
      </c>
      <c r="E832" s="3">
        <f t="shared" si="170"/>
        <v>41032</v>
      </c>
      <c r="F832" s="3">
        <f t="shared" si="171"/>
        <v>40999</v>
      </c>
      <c r="G832" s="61">
        <f t="shared" si="172"/>
        <v>2012</v>
      </c>
      <c r="H832" s="61">
        <f t="shared" si="173"/>
        <v>3</v>
      </c>
      <c r="I832" s="61" t="str">
        <f>VLOOKUP(H832,'Lookup Values'!$C$2:$D$13,2,FALSE)</f>
        <v>MAR</v>
      </c>
      <c r="J832" s="61">
        <f t="shared" si="174"/>
        <v>3</v>
      </c>
      <c r="K832" s="61">
        <f t="shared" si="175"/>
        <v>7</v>
      </c>
      <c r="L832" s="61" t="str">
        <f>VLOOKUP(K832,'Lookup Values'!$F$2:$G$8,2,FALSE)</f>
        <v>Saturday</v>
      </c>
      <c r="M832" s="3">
        <v>40980</v>
      </c>
      <c r="N832" s="63">
        <f t="shared" si="168"/>
        <v>9</v>
      </c>
      <c r="O832" s="8">
        <v>0.84106301343566225</v>
      </c>
      <c r="P832" t="s">
        <v>14</v>
      </c>
      <c r="Q832" t="s">
        <v>15</v>
      </c>
      <c r="R832" t="str">
        <f t="shared" si="176"/>
        <v>Entertainment: Alcohol</v>
      </c>
      <c r="S832" t="s">
        <v>13</v>
      </c>
      <c r="T832" t="s">
        <v>16</v>
      </c>
      <c r="U832" s="1">
        <v>393</v>
      </c>
      <c r="V832" s="1" t="str">
        <f t="shared" si="177"/>
        <v>Entertainment: $393.00</v>
      </c>
      <c r="W832" s="1">
        <f>IF(U832="","",ROUND(U832*'Lookup Values'!$A$2,2))</f>
        <v>34.880000000000003</v>
      </c>
      <c r="X832" s="9" t="str">
        <f t="shared" si="178"/>
        <v>Expense</v>
      </c>
      <c r="Y832" s="2" t="s">
        <v>758</v>
      </c>
      <c r="Z832" s="3">
        <f t="shared" si="179"/>
        <v>40971</v>
      </c>
      <c r="AA832" s="67" t="str">
        <f t="shared" si="180"/>
        <v>NO</v>
      </c>
      <c r="AB832" s="2" t="str">
        <f t="shared" si="181"/>
        <v>NO</v>
      </c>
      <c r="AC832" t="str">
        <f>IF(AND(AND(G832&gt;=2007,G832&lt;=2009),OR(S832&lt;&gt;"MTA",S832&lt;&gt;"Fandango"),OR(P832="Food",P832="Shopping",P832="Entertainment")),"Awesome Transaction",IF(AND(G832&lt;=2010,Q832&lt;&gt;"Alcohol"),"Late Transaction",IF(G832=2006,"Early Transaction","CRAP Transaction")))</f>
        <v>CRAP Transaction</v>
      </c>
    </row>
    <row r="833" spans="1:29" x14ac:dyDescent="0.25">
      <c r="A833" s="2">
        <v>832</v>
      </c>
      <c r="B833" s="3" t="str">
        <f>TEXT(C833,"yymmdd") &amp; "-" &amp; UPPER(LEFT(P833,2)) &amp; "-" &amp; UPPER(LEFT(S833,3))</f>
        <v>110527-BI-CON</v>
      </c>
      <c r="C833" s="3">
        <v>40690</v>
      </c>
      <c r="D833" s="3">
        <f t="shared" si="169"/>
        <v>40704</v>
      </c>
      <c r="E833" s="3">
        <f t="shared" si="170"/>
        <v>40751</v>
      </c>
      <c r="F833" s="3">
        <f t="shared" si="171"/>
        <v>40694</v>
      </c>
      <c r="G833" s="61">
        <f t="shared" si="172"/>
        <v>2011</v>
      </c>
      <c r="H833" s="61">
        <f t="shared" si="173"/>
        <v>5</v>
      </c>
      <c r="I833" s="61" t="str">
        <f>VLOOKUP(H833,'Lookup Values'!$C$2:$D$13,2,FALSE)</f>
        <v>MAY</v>
      </c>
      <c r="J833" s="61">
        <f t="shared" si="174"/>
        <v>27</v>
      </c>
      <c r="K833" s="61">
        <f t="shared" si="175"/>
        <v>6</v>
      </c>
      <c r="L833" s="61" t="str">
        <f>VLOOKUP(K833,'Lookup Values'!$F$2:$G$8,2,FALSE)</f>
        <v>Friday</v>
      </c>
      <c r="M833" s="3">
        <v>40696</v>
      </c>
      <c r="N833" s="63">
        <f t="shared" si="168"/>
        <v>6</v>
      </c>
      <c r="O833" s="8">
        <v>0.32368781920487422</v>
      </c>
      <c r="P833" t="s">
        <v>48</v>
      </c>
      <c r="Q833" t="s">
        <v>49</v>
      </c>
      <c r="R833" t="str">
        <f t="shared" si="176"/>
        <v>Bills: Utilities</v>
      </c>
      <c r="S833" t="s">
        <v>47</v>
      </c>
      <c r="T833" t="s">
        <v>16</v>
      </c>
      <c r="U833" s="1">
        <v>212</v>
      </c>
      <c r="V833" s="1" t="str">
        <f t="shared" si="177"/>
        <v>Bills: $212.00</v>
      </c>
      <c r="W833" s="1">
        <f>IF(U833="","",ROUND(U833*'Lookup Values'!$A$2,2))</f>
        <v>18.82</v>
      </c>
      <c r="X833" s="9" t="str">
        <f t="shared" si="178"/>
        <v>Expense</v>
      </c>
      <c r="Y833" s="2" t="s">
        <v>586</v>
      </c>
      <c r="Z833" s="3">
        <f t="shared" si="179"/>
        <v>40690</v>
      </c>
      <c r="AA833" s="67" t="str">
        <f t="shared" si="180"/>
        <v>NO</v>
      </c>
      <c r="AB833" s="2" t="str">
        <f t="shared" si="181"/>
        <v>NO</v>
      </c>
      <c r="AC833" t="str">
        <f>IF(AND(AND(G833&gt;=2007,G833&lt;=2009),OR(S833&lt;&gt;"MTA",S833&lt;&gt;"Fandango"),OR(P833="Food",P833="Shopping",P833="Entertainment")),"Awesome Transaction",IF(AND(G833&lt;=2010,Q833&lt;&gt;"Alcohol"),"Late Transaction",IF(G833=2006,"Early Transaction","CRAP Transaction")))</f>
        <v>CRAP Transaction</v>
      </c>
    </row>
    <row r="834" spans="1:29" x14ac:dyDescent="0.25">
      <c r="A834" s="2">
        <v>833</v>
      </c>
      <c r="B834" s="3" t="str">
        <f>TEXT(C834,"yymmdd") &amp; "-" &amp; UPPER(LEFT(P834,2)) &amp; "-" &amp; UPPER(LEFT(S834,3))</f>
        <v>110822-EN-MOE</v>
      </c>
      <c r="C834" s="3">
        <v>40777</v>
      </c>
      <c r="D834" s="3">
        <f t="shared" si="169"/>
        <v>40791</v>
      </c>
      <c r="E834" s="3">
        <f t="shared" si="170"/>
        <v>40838</v>
      </c>
      <c r="F834" s="3">
        <f t="shared" si="171"/>
        <v>40786</v>
      </c>
      <c r="G834" s="61">
        <f t="shared" si="172"/>
        <v>2011</v>
      </c>
      <c r="H834" s="61">
        <f t="shared" si="173"/>
        <v>8</v>
      </c>
      <c r="I834" s="61" t="str">
        <f>VLOOKUP(H834,'Lookup Values'!$C$2:$D$13,2,FALSE)</f>
        <v>AUG</v>
      </c>
      <c r="J834" s="61">
        <f t="shared" si="174"/>
        <v>22</v>
      </c>
      <c r="K834" s="61">
        <f t="shared" si="175"/>
        <v>2</v>
      </c>
      <c r="L834" s="61" t="str">
        <f>VLOOKUP(K834,'Lookup Values'!$F$2:$G$8,2,FALSE)</f>
        <v>Monday</v>
      </c>
      <c r="M834" s="3">
        <v>40787</v>
      </c>
      <c r="N834" s="63">
        <f t="shared" ref="N834:N897" si="182">M834-C834</f>
        <v>10</v>
      </c>
      <c r="O834" s="8">
        <v>0.51767680308190622</v>
      </c>
      <c r="P834" t="s">
        <v>14</v>
      </c>
      <c r="Q834" t="s">
        <v>15</v>
      </c>
      <c r="R834" t="str">
        <f t="shared" si="176"/>
        <v>Entertainment: Alcohol</v>
      </c>
      <c r="S834" t="s">
        <v>13</v>
      </c>
      <c r="T834" t="s">
        <v>29</v>
      </c>
      <c r="U834" s="1">
        <v>498</v>
      </c>
      <c r="V834" s="1" t="str">
        <f t="shared" si="177"/>
        <v>Entertainment: $498.00</v>
      </c>
      <c r="W834" s="1">
        <f>IF(U834="","",ROUND(U834*'Lookup Values'!$A$2,2))</f>
        <v>44.2</v>
      </c>
      <c r="X834" s="9" t="str">
        <f t="shared" si="178"/>
        <v>Expense</v>
      </c>
      <c r="Y834" s="2" t="s">
        <v>596</v>
      </c>
      <c r="Z834" s="3">
        <f t="shared" si="179"/>
        <v>40777</v>
      </c>
      <c r="AA834" s="67" t="str">
        <f t="shared" si="180"/>
        <v>NO</v>
      </c>
      <c r="AB834" s="2" t="str">
        <f t="shared" si="181"/>
        <v>NO</v>
      </c>
      <c r="AC834" t="str">
        <f>IF(AND(AND(G834&gt;=2007,G834&lt;=2009),OR(S834&lt;&gt;"MTA",S834&lt;&gt;"Fandango"),OR(P834="Food",P834="Shopping",P834="Entertainment")),"Awesome Transaction",IF(AND(G834&lt;=2010,Q834&lt;&gt;"Alcohol"),"Late Transaction",IF(G834=2006,"Early Transaction","CRAP Transaction")))</f>
        <v>CRAP Transaction</v>
      </c>
    </row>
    <row r="835" spans="1:29" x14ac:dyDescent="0.25">
      <c r="A835" s="2">
        <v>834</v>
      </c>
      <c r="B835" s="3" t="str">
        <f>TEXT(C835,"yymmdd") &amp; "-" &amp; UPPER(LEFT(P835,2)) &amp; "-" &amp; UPPER(LEFT(S835,3))</f>
        <v>090403-BI-CON</v>
      </c>
      <c r="C835" s="3">
        <v>39906</v>
      </c>
      <c r="D835" s="3">
        <f t="shared" ref="D835:D898" si="183">WORKDAY(C835,10)</f>
        <v>39920</v>
      </c>
      <c r="E835" s="3">
        <f t="shared" ref="E835:E898" si="184">EDATE(C835,2)</f>
        <v>39967</v>
      </c>
      <c r="F835" s="3">
        <f t="shared" ref="F835:F898" si="185">EOMONTH(C835,0)</f>
        <v>39933</v>
      </c>
      <c r="G835" s="61">
        <f t="shared" ref="G835:G898" si="186">YEAR(C835)</f>
        <v>2009</v>
      </c>
      <c r="H835" s="61">
        <f t="shared" ref="H835:H898" si="187">MONTH(C835)</f>
        <v>4</v>
      </c>
      <c r="I835" s="61" t="str">
        <f>VLOOKUP(H835,'Lookup Values'!$C$2:$D$13,2,FALSE)</f>
        <v>APR</v>
      </c>
      <c r="J835" s="61">
        <f t="shared" ref="J835:J898" si="188">DAY(C835)</f>
        <v>3</v>
      </c>
      <c r="K835" s="61">
        <f t="shared" ref="K835:K898" si="189">WEEKDAY(C835)</f>
        <v>6</v>
      </c>
      <c r="L835" s="61" t="str">
        <f>VLOOKUP(K835,'Lookup Values'!$F$2:$G$8,2,FALSE)</f>
        <v>Friday</v>
      </c>
      <c r="M835" s="3">
        <v>39910</v>
      </c>
      <c r="N835" s="63">
        <f t="shared" si="182"/>
        <v>4</v>
      </c>
      <c r="O835" s="8">
        <v>0.50481679626640152</v>
      </c>
      <c r="P835" t="s">
        <v>48</v>
      </c>
      <c r="Q835" t="s">
        <v>49</v>
      </c>
      <c r="R835" t="str">
        <f t="shared" ref="R835:R898" si="190">P835 &amp; ": " &amp; Q835</f>
        <v>Bills: Utilities</v>
      </c>
      <c r="S835" t="s">
        <v>47</v>
      </c>
      <c r="T835" t="s">
        <v>29</v>
      </c>
      <c r="U835" s="1">
        <v>329</v>
      </c>
      <c r="V835" s="1" t="str">
        <f t="shared" ref="V835:V898" si="191">P835 &amp; ": " &amp; TEXT(U835,"$#,###.00")</f>
        <v>Bills: $329.00</v>
      </c>
      <c r="W835" s="1">
        <f>IF(U835="","",ROUND(U835*'Lookup Values'!$A$2,2))</f>
        <v>29.2</v>
      </c>
      <c r="X835" s="9" t="str">
        <f t="shared" ref="X835:X898" si="192">IF(P835="Income","Income","Expense")</f>
        <v>Expense</v>
      </c>
      <c r="Y835" s="2" t="s">
        <v>477</v>
      </c>
      <c r="Z835" s="3">
        <f t="shared" ref="Z835:Z898" si="193">VALUE(SUBSTITUTE(Y835,".","/"))</f>
        <v>39906</v>
      </c>
      <c r="AA835" s="67" t="str">
        <f t="shared" ref="AA835:AA898" si="194">IF(OR(P835="Transportation",Q835="Professional Development",Q835="Electronics"),"YES","NO")</f>
        <v>NO</v>
      </c>
      <c r="AB835" s="2" t="str">
        <f t="shared" ref="AB835:AB898" si="195">IF(AND(AA835="YES",U835&gt;=400),"YES","NO")</f>
        <v>NO</v>
      </c>
      <c r="AC835" t="str">
        <f>IF(AND(AND(G835&gt;=2007,G835&lt;=2009),OR(S835&lt;&gt;"MTA",S835&lt;&gt;"Fandango"),OR(P835="Food",P835="Shopping",P835="Entertainment")),"Awesome Transaction",IF(AND(G835&lt;=2010,Q835&lt;&gt;"Alcohol"),"Late Transaction",IF(G835=2006,"Early Transaction","CRAP Transaction")))</f>
        <v>Late Transaction</v>
      </c>
    </row>
    <row r="836" spans="1:29" x14ac:dyDescent="0.25">
      <c r="A836" s="2">
        <v>835</v>
      </c>
      <c r="B836" s="3" t="str">
        <f>TEXT(C836,"yymmdd") &amp; "-" &amp; UPPER(LEFT(P836,2)) &amp; "-" &amp; UPPER(LEFT(S836,3))</f>
        <v>070904-TR-MTA</v>
      </c>
      <c r="C836" s="3">
        <v>39329</v>
      </c>
      <c r="D836" s="3">
        <f t="shared" si="183"/>
        <v>39343</v>
      </c>
      <c r="E836" s="3">
        <f t="shared" si="184"/>
        <v>39390</v>
      </c>
      <c r="F836" s="3">
        <f t="shared" si="185"/>
        <v>39355</v>
      </c>
      <c r="G836" s="61">
        <f t="shared" si="186"/>
        <v>2007</v>
      </c>
      <c r="H836" s="61">
        <f t="shared" si="187"/>
        <v>9</v>
      </c>
      <c r="I836" s="61" t="str">
        <f>VLOOKUP(H836,'Lookup Values'!$C$2:$D$13,2,FALSE)</f>
        <v>SEP</v>
      </c>
      <c r="J836" s="61">
        <f t="shared" si="188"/>
        <v>4</v>
      </c>
      <c r="K836" s="61">
        <f t="shared" si="189"/>
        <v>3</v>
      </c>
      <c r="L836" s="61" t="str">
        <f>VLOOKUP(K836,'Lookup Values'!$F$2:$G$8,2,FALSE)</f>
        <v>Tuesday</v>
      </c>
      <c r="M836" s="3">
        <v>39331</v>
      </c>
      <c r="N836" s="63">
        <f t="shared" si="182"/>
        <v>2</v>
      </c>
      <c r="O836" s="8">
        <v>6.5932950136731283E-2</v>
      </c>
      <c r="P836" t="s">
        <v>33</v>
      </c>
      <c r="Q836" t="s">
        <v>34</v>
      </c>
      <c r="R836" t="str">
        <f t="shared" si="190"/>
        <v>Transportation: Subway</v>
      </c>
      <c r="S836" t="s">
        <v>32</v>
      </c>
      <c r="T836" t="s">
        <v>26</v>
      </c>
      <c r="U836" s="1">
        <v>416</v>
      </c>
      <c r="V836" s="1" t="str">
        <f t="shared" si="191"/>
        <v>Transportation: $416.00</v>
      </c>
      <c r="W836" s="1">
        <f>IF(U836="","",ROUND(U836*'Lookup Values'!$A$2,2))</f>
        <v>36.92</v>
      </c>
      <c r="X836" s="9" t="str">
        <f t="shared" si="192"/>
        <v>Expense</v>
      </c>
      <c r="Y836" s="2" t="s">
        <v>491</v>
      </c>
      <c r="Z836" s="3">
        <f t="shared" si="193"/>
        <v>39329</v>
      </c>
      <c r="AA836" s="67" t="str">
        <f t="shared" si="194"/>
        <v>YES</v>
      </c>
      <c r="AB836" s="2" t="str">
        <f t="shared" si="195"/>
        <v>YES</v>
      </c>
      <c r="AC836" t="str">
        <f>IF(AND(AND(G836&gt;=2007,G836&lt;=2009),OR(S836&lt;&gt;"MTA",S836&lt;&gt;"Fandango"),OR(P836="Food",P836="Shopping",P836="Entertainment")),"Awesome Transaction",IF(AND(G836&lt;=2010,Q836&lt;&gt;"Alcohol"),"Late Transaction",IF(G836=2006,"Early Transaction","CRAP Transaction")))</f>
        <v>Late Transaction</v>
      </c>
    </row>
    <row r="837" spans="1:29" x14ac:dyDescent="0.25">
      <c r="A837" s="2">
        <v>836</v>
      </c>
      <c r="B837" s="3" t="str">
        <f>TEXT(C837,"yymmdd") &amp; "-" &amp; UPPER(LEFT(P837,2)) &amp; "-" &amp; UPPER(LEFT(S837,3))</f>
        <v>081121-IN-LEG</v>
      </c>
      <c r="C837" s="3">
        <v>39773</v>
      </c>
      <c r="D837" s="3">
        <f t="shared" si="183"/>
        <v>39787</v>
      </c>
      <c r="E837" s="3">
        <f t="shared" si="184"/>
        <v>39834</v>
      </c>
      <c r="F837" s="3">
        <f t="shared" si="185"/>
        <v>39782</v>
      </c>
      <c r="G837" s="61">
        <f t="shared" si="186"/>
        <v>2008</v>
      </c>
      <c r="H837" s="61">
        <f t="shared" si="187"/>
        <v>11</v>
      </c>
      <c r="I837" s="61" t="str">
        <f>VLOOKUP(H837,'Lookup Values'!$C$2:$D$13,2,FALSE)</f>
        <v>NOV</v>
      </c>
      <c r="J837" s="61">
        <f t="shared" si="188"/>
        <v>21</v>
      </c>
      <c r="K837" s="61">
        <f t="shared" si="189"/>
        <v>6</v>
      </c>
      <c r="L837" s="61" t="str">
        <f>VLOOKUP(K837,'Lookup Values'!$F$2:$G$8,2,FALSE)</f>
        <v>Friday</v>
      </c>
      <c r="M837" s="3">
        <v>39781</v>
      </c>
      <c r="N837" s="63">
        <f t="shared" si="182"/>
        <v>8</v>
      </c>
      <c r="O837" s="8">
        <v>0.74748045720914413</v>
      </c>
      <c r="P837" t="s">
        <v>61</v>
      </c>
      <c r="Q837" t="s">
        <v>63</v>
      </c>
      <c r="R837" t="str">
        <f t="shared" si="190"/>
        <v>Income: Freelance Project</v>
      </c>
      <c r="S837" t="s">
        <v>66</v>
      </c>
      <c r="T837" t="s">
        <v>16</v>
      </c>
      <c r="U837" s="1">
        <v>191</v>
      </c>
      <c r="V837" s="1" t="str">
        <f t="shared" si="191"/>
        <v>Income: $191.00</v>
      </c>
      <c r="W837" s="1">
        <f>IF(U837="","",ROUND(U837*'Lookup Values'!$A$2,2))</f>
        <v>16.95</v>
      </c>
      <c r="X837" s="9" t="str">
        <f t="shared" si="192"/>
        <v>Income</v>
      </c>
      <c r="Y837" s="2" t="s">
        <v>759</v>
      </c>
      <c r="Z837" s="3">
        <f t="shared" si="193"/>
        <v>39773</v>
      </c>
      <c r="AA837" s="67" t="str">
        <f t="shared" si="194"/>
        <v>NO</v>
      </c>
      <c r="AB837" s="2" t="str">
        <f t="shared" si="195"/>
        <v>NO</v>
      </c>
      <c r="AC837" t="str">
        <f>IF(AND(AND(G837&gt;=2007,G837&lt;=2009),OR(S837&lt;&gt;"MTA",S837&lt;&gt;"Fandango"),OR(P837="Food",P837="Shopping",P837="Entertainment")),"Awesome Transaction",IF(AND(G837&lt;=2010,Q837&lt;&gt;"Alcohol"),"Late Transaction",IF(G837=2006,"Early Transaction","CRAP Transaction")))</f>
        <v>Late Transaction</v>
      </c>
    </row>
    <row r="838" spans="1:29" x14ac:dyDescent="0.25">
      <c r="A838" s="2">
        <v>837</v>
      </c>
      <c r="B838" s="3" t="str">
        <f>TEXT(C838,"yymmdd") &amp; "-" &amp; UPPER(LEFT(P838,2)) &amp; "-" &amp; UPPER(LEFT(S838,3))</f>
        <v>100901-FO-BAN</v>
      </c>
      <c r="C838" s="3">
        <v>40422</v>
      </c>
      <c r="D838" s="3">
        <f t="shared" si="183"/>
        <v>40436</v>
      </c>
      <c r="E838" s="3">
        <f t="shared" si="184"/>
        <v>40483</v>
      </c>
      <c r="F838" s="3">
        <f t="shared" si="185"/>
        <v>40451</v>
      </c>
      <c r="G838" s="61">
        <f t="shared" si="186"/>
        <v>2010</v>
      </c>
      <c r="H838" s="61">
        <f t="shared" si="187"/>
        <v>9</v>
      </c>
      <c r="I838" s="61" t="str">
        <f>VLOOKUP(H838,'Lookup Values'!$C$2:$D$13,2,FALSE)</f>
        <v>SEP</v>
      </c>
      <c r="J838" s="61">
        <f t="shared" si="188"/>
        <v>1</v>
      </c>
      <c r="K838" s="61">
        <f t="shared" si="189"/>
        <v>4</v>
      </c>
      <c r="L838" s="61" t="str">
        <f>VLOOKUP(K838,'Lookup Values'!$F$2:$G$8,2,FALSE)</f>
        <v>Wednesday</v>
      </c>
      <c r="M838" s="3">
        <v>40430</v>
      </c>
      <c r="N838" s="63">
        <f t="shared" si="182"/>
        <v>8</v>
      </c>
      <c r="O838" s="8">
        <v>0.40092461831951165</v>
      </c>
      <c r="P838" t="s">
        <v>18</v>
      </c>
      <c r="Q838" t="s">
        <v>19</v>
      </c>
      <c r="R838" t="str">
        <f t="shared" si="190"/>
        <v>Food: Restaurants</v>
      </c>
      <c r="S838" t="s">
        <v>17</v>
      </c>
      <c r="T838" t="s">
        <v>16</v>
      </c>
      <c r="U838" s="1">
        <v>240</v>
      </c>
      <c r="V838" s="1" t="str">
        <f t="shared" si="191"/>
        <v>Food: $240.00</v>
      </c>
      <c r="W838" s="1">
        <f>IF(U838="","",ROUND(U838*'Lookup Values'!$A$2,2))</f>
        <v>21.3</v>
      </c>
      <c r="X838" s="9" t="str">
        <f t="shared" si="192"/>
        <v>Expense</v>
      </c>
      <c r="Y838" s="2" t="s">
        <v>760</v>
      </c>
      <c r="Z838" s="3">
        <f t="shared" si="193"/>
        <v>40422</v>
      </c>
      <c r="AA838" s="67" t="str">
        <f t="shared" si="194"/>
        <v>NO</v>
      </c>
      <c r="AB838" s="2" t="str">
        <f t="shared" si="195"/>
        <v>NO</v>
      </c>
      <c r="AC838" t="str">
        <f>IF(AND(AND(G838&gt;=2007,G838&lt;=2009),OR(S838&lt;&gt;"MTA",S838&lt;&gt;"Fandango"),OR(P838="Food",P838="Shopping",P838="Entertainment")),"Awesome Transaction",IF(AND(G838&lt;=2010,Q838&lt;&gt;"Alcohol"),"Late Transaction",IF(G838=2006,"Early Transaction","CRAP Transaction")))</f>
        <v>Late Transaction</v>
      </c>
    </row>
    <row r="839" spans="1:29" x14ac:dyDescent="0.25">
      <c r="A839" s="2">
        <v>838</v>
      </c>
      <c r="B839" s="3" t="str">
        <f>TEXT(C839,"yymmdd") &amp; "-" &amp; UPPER(LEFT(P839,2)) &amp; "-" &amp; UPPER(LEFT(S839,3))</f>
        <v>080423-SH-AMA</v>
      </c>
      <c r="C839" s="3">
        <v>39561</v>
      </c>
      <c r="D839" s="3">
        <f t="shared" si="183"/>
        <v>39575</v>
      </c>
      <c r="E839" s="3">
        <f t="shared" si="184"/>
        <v>39622</v>
      </c>
      <c r="F839" s="3">
        <f t="shared" si="185"/>
        <v>39568</v>
      </c>
      <c r="G839" s="61">
        <f t="shared" si="186"/>
        <v>2008</v>
      </c>
      <c r="H839" s="61">
        <f t="shared" si="187"/>
        <v>4</v>
      </c>
      <c r="I839" s="61" t="str">
        <f>VLOOKUP(H839,'Lookup Values'!$C$2:$D$13,2,FALSE)</f>
        <v>APR</v>
      </c>
      <c r="J839" s="61">
        <f t="shared" si="188"/>
        <v>23</v>
      </c>
      <c r="K839" s="61">
        <f t="shared" si="189"/>
        <v>4</v>
      </c>
      <c r="L839" s="61" t="str">
        <f>VLOOKUP(K839,'Lookup Values'!$F$2:$G$8,2,FALSE)</f>
        <v>Wednesday</v>
      </c>
      <c r="M839" s="3">
        <v>39566</v>
      </c>
      <c r="N839" s="63">
        <f t="shared" si="182"/>
        <v>5</v>
      </c>
      <c r="O839" s="8">
        <v>0.42855236814295716</v>
      </c>
      <c r="P839" t="s">
        <v>21</v>
      </c>
      <c r="Q839" t="s">
        <v>22</v>
      </c>
      <c r="R839" t="str">
        <f t="shared" si="190"/>
        <v>Shopping: Electronics</v>
      </c>
      <c r="S839" t="s">
        <v>20</v>
      </c>
      <c r="T839" t="s">
        <v>26</v>
      </c>
      <c r="U839" s="1">
        <v>243</v>
      </c>
      <c r="V839" s="1" t="str">
        <f t="shared" si="191"/>
        <v>Shopping: $243.00</v>
      </c>
      <c r="W839" s="1">
        <f>IF(U839="","",ROUND(U839*'Lookup Values'!$A$2,2))</f>
        <v>21.57</v>
      </c>
      <c r="X839" s="9" t="str">
        <f t="shared" si="192"/>
        <v>Expense</v>
      </c>
      <c r="Y839" s="2" t="s">
        <v>761</v>
      </c>
      <c r="Z839" s="3">
        <f t="shared" si="193"/>
        <v>39561</v>
      </c>
      <c r="AA839" s="67" t="str">
        <f t="shared" si="194"/>
        <v>YES</v>
      </c>
      <c r="AB839" s="2" t="str">
        <f t="shared" si="195"/>
        <v>NO</v>
      </c>
      <c r="AC839" t="str">
        <f>IF(AND(AND(G839&gt;=2007,G839&lt;=2009),OR(S839&lt;&gt;"MTA",S839&lt;&gt;"Fandango"),OR(P839="Food",P839="Shopping",P839="Entertainment")),"Awesome Transaction",IF(AND(G839&lt;=2010,Q839&lt;&gt;"Alcohol"),"Late Transaction",IF(G839=2006,"Early Transaction","CRAP Transaction")))</f>
        <v>Awesome Transaction</v>
      </c>
    </row>
    <row r="840" spans="1:29" x14ac:dyDescent="0.25">
      <c r="A840" s="2">
        <v>839</v>
      </c>
      <c r="B840" s="3" t="str">
        <f>TEXT(C840,"yymmdd") &amp; "-" &amp; UPPER(LEFT(P840,2)) &amp; "-" &amp; UPPER(LEFT(S840,3))</f>
        <v>091208-SH-AMA</v>
      </c>
      <c r="C840" s="3">
        <v>40155</v>
      </c>
      <c r="D840" s="3">
        <f t="shared" si="183"/>
        <v>40169</v>
      </c>
      <c r="E840" s="3">
        <f t="shared" si="184"/>
        <v>40217</v>
      </c>
      <c r="F840" s="3">
        <f t="shared" si="185"/>
        <v>40178</v>
      </c>
      <c r="G840" s="61">
        <f t="shared" si="186"/>
        <v>2009</v>
      </c>
      <c r="H840" s="61">
        <f t="shared" si="187"/>
        <v>12</v>
      </c>
      <c r="I840" s="61" t="str">
        <f>VLOOKUP(H840,'Lookup Values'!$C$2:$D$13,2,FALSE)</f>
        <v>DEC</v>
      </c>
      <c r="J840" s="61">
        <f t="shared" si="188"/>
        <v>8</v>
      </c>
      <c r="K840" s="61">
        <f t="shared" si="189"/>
        <v>3</v>
      </c>
      <c r="L840" s="61" t="str">
        <f>VLOOKUP(K840,'Lookup Values'!$F$2:$G$8,2,FALSE)</f>
        <v>Tuesday</v>
      </c>
      <c r="M840" s="3">
        <v>40164</v>
      </c>
      <c r="N840" s="63">
        <f t="shared" si="182"/>
        <v>9</v>
      </c>
      <c r="O840" s="8">
        <v>0.21391027968103771</v>
      </c>
      <c r="P840" t="s">
        <v>21</v>
      </c>
      <c r="Q840" t="s">
        <v>22</v>
      </c>
      <c r="R840" t="str">
        <f t="shared" si="190"/>
        <v>Shopping: Electronics</v>
      </c>
      <c r="S840" t="s">
        <v>20</v>
      </c>
      <c r="T840" t="s">
        <v>16</v>
      </c>
      <c r="U840" s="1">
        <v>384</v>
      </c>
      <c r="V840" s="1" t="str">
        <f t="shared" si="191"/>
        <v>Shopping: $384.00</v>
      </c>
      <c r="W840" s="1">
        <f>IF(U840="","",ROUND(U840*'Lookup Values'!$A$2,2))</f>
        <v>34.08</v>
      </c>
      <c r="X840" s="9" t="str">
        <f t="shared" si="192"/>
        <v>Expense</v>
      </c>
      <c r="Y840" s="2" t="s">
        <v>102</v>
      </c>
      <c r="Z840" s="3">
        <f t="shared" si="193"/>
        <v>40155</v>
      </c>
      <c r="AA840" s="67" t="str">
        <f t="shared" si="194"/>
        <v>YES</v>
      </c>
      <c r="AB840" s="2" t="str">
        <f t="shared" si="195"/>
        <v>NO</v>
      </c>
      <c r="AC840" t="str">
        <f>IF(AND(AND(G840&gt;=2007,G840&lt;=2009),OR(S840&lt;&gt;"MTA",S840&lt;&gt;"Fandango"),OR(P840="Food",P840="Shopping",P840="Entertainment")),"Awesome Transaction",IF(AND(G840&lt;=2010,Q840&lt;&gt;"Alcohol"),"Late Transaction",IF(G840=2006,"Early Transaction","CRAP Transaction")))</f>
        <v>Awesome Transaction</v>
      </c>
    </row>
    <row r="841" spans="1:29" x14ac:dyDescent="0.25">
      <c r="A841" s="2">
        <v>840</v>
      </c>
      <c r="B841" s="3" t="str">
        <f>TEXT(C841,"yymmdd") &amp; "-" &amp; UPPER(LEFT(P841,2)) &amp; "-" &amp; UPPER(LEFT(S841,3))</f>
        <v>090621-FO-TRA</v>
      </c>
      <c r="C841" s="3">
        <v>39985</v>
      </c>
      <c r="D841" s="3">
        <f t="shared" si="183"/>
        <v>39997</v>
      </c>
      <c r="E841" s="3">
        <f t="shared" si="184"/>
        <v>40046</v>
      </c>
      <c r="F841" s="3">
        <f t="shared" si="185"/>
        <v>39994</v>
      </c>
      <c r="G841" s="61">
        <f t="shared" si="186"/>
        <v>2009</v>
      </c>
      <c r="H841" s="61">
        <f t="shared" si="187"/>
        <v>6</v>
      </c>
      <c r="I841" s="61" t="str">
        <f>VLOOKUP(H841,'Lookup Values'!$C$2:$D$13,2,FALSE)</f>
        <v>JUN</v>
      </c>
      <c r="J841" s="61">
        <f t="shared" si="188"/>
        <v>21</v>
      </c>
      <c r="K841" s="61">
        <f t="shared" si="189"/>
        <v>1</v>
      </c>
      <c r="L841" s="61" t="str">
        <f>VLOOKUP(K841,'Lookup Values'!$F$2:$G$8,2,FALSE)</f>
        <v>Sunday</v>
      </c>
      <c r="M841" s="3">
        <v>39989</v>
      </c>
      <c r="N841" s="63">
        <f t="shared" si="182"/>
        <v>4</v>
      </c>
      <c r="O841" s="8">
        <v>0.79606540984518537</v>
      </c>
      <c r="P841" t="s">
        <v>18</v>
      </c>
      <c r="Q841" t="s">
        <v>31</v>
      </c>
      <c r="R841" t="str">
        <f t="shared" si="190"/>
        <v>Food: Groceries</v>
      </c>
      <c r="S841" t="s">
        <v>30</v>
      </c>
      <c r="T841" t="s">
        <v>16</v>
      </c>
      <c r="U841" s="1">
        <v>445</v>
      </c>
      <c r="V841" s="1" t="str">
        <f t="shared" si="191"/>
        <v>Food: $445.00</v>
      </c>
      <c r="W841" s="1">
        <f>IF(U841="","",ROUND(U841*'Lookup Values'!$A$2,2))</f>
        <v>39.49</v>
      </c>
      <c r="X841" s="9" t="str">
        <f t="shared" si="192"/>
        <v>Expense</v>
      </c>
      <c r="Y841" s="2" t="s">
        <v>372</v>
      </c>
      <c r="Z841" s="3">
        <f t="shared" si="193"/>
        <v>39985</v>
      </c>
      <c r="AA841" s="67" t="str">
        <f t="shared" si="194"/>
        <v>NO</v>
      </c>
      <c r="AB841" s="2" t="str">
        <f t="shared" si="195"/>
        <v>NO</v>
      </c>
      <c r="AC841" t="str">
        <f>IF(AND(AND(G841&gt;=2007,G841&lt;=2009),OR(S841&lt;&gt;"MTA",S841&lt;&gt;"Fandango"),OR(P841="Food",P841="Shopping",P841="Entertainment")),"Awesome Transaction",IF(AND(G841&lt;=2010,Q841&lt;&gt;"Alcohol"),"Late Transaction",IF(G841=2006,"Early Transaction","CRAP Transaction")))</f>
        <v>Awesome Transaction</v>
      </c>
    </row>
    <row r="842" spans="1:29" x14ac:dyDescent="0.25">
      <c r="A842" s="2">
        <v>841</v>
      </c>
      <c r="B842" s="3" t="str">
        <f>TEXT(C842,"yymmdd") &amp; "-" &amp; UPPER(LEFT(P842,2)) &amp; "-" &amp; UPPER(LEFT(S842,3))</f>
        <v>090616-SH-EXP</v>
      </c>
      <c r="C842" s="3">
        <v>39980</v>
      </c>
      <c r="D842" s="3">
        <f t="shared" si="183"/>
        <v>39994</v>
      </c>
      <c r="E842" s="3">
        <f t="shared" si="184"/>
        <v>40041</v>
      </c>
      <c r="F842" s="3">
        <f t="shared" si="185"/>
        <v>39994</v>
      </c>
      <c r="G842" s="61">
        <f t="shared" si="186"/>
        <v>2009</v>
      </c>
      <c r="H842" s="61">
        <f t="shared" si="187"/>
        <v>6</v>
      </c>
      <c r="I842" s="61" t="str">
        <f>VLOOKUP(H842,'Lookup Values'!$C$2:$D$13,2,FALSE)</f>
        <v>JUN</v>
      </c>
      <c r="J842" s="61">
        <f t="shared" si="188"/>
        <v>16</v>
      </c>
      <c r="K842" s="61">
        <f t="shared" si="189"/>
        <v>3</v>
      </c>
      <c r="L842" s="61" t="str">
        <f>VLOOKUP(K842,'Lookup Values'!$F$2:$G$8,2,FALSE)</f>
        <v>Tuesday</v>
      </c>
      <c r="M842" s="3">
        <v>39982</v>
      </c>
      <c r="N842" s="63">
        <f t="shared" si="182"/>
        <v>2</v>
      </c>
      <c r="O842" s="8">
        <v>0.37313746586709784</v>
      </c>
      <c r="P842" t="s">
        <v>21</v>
      </c>
      <c r="Q842" t="s">
        <v>41</v>
      </c>
      <c r="R842" t="str">
        <f t="shared" si="190"/>
        <v>Shopping: Clothing</v>
      </c>
      <c r="S842" t="s">
        <v>40</v>
      </c>
      <c r="T842" t="s">
        <v>29</v>
      </c>
      <c r="U842" s="1">
        <v>306</v>
      </c>
      <c r="V842" s="1" t="str">
        <f t="shared" si="191"/>
        <v>Shopping: $306.00</v>
      </c>
      <c r="W842" s="1">
        <f>IF(U842="","",ROUND(U842*'Lookup Values'!$A$2,2))</f>
        <v>27.16</v>
      </c>
      <c r="X842" s="9" t="str">
        <f t="shared" si="192"/>
        <v>Expense</v>
      </c>
      <c r="Y842" s="2" t="s">
        <v>762</v>
      </c>
      <c r="Z842" s="3">
        <f t="shared" si="193"/>
        <v>39980</v>
      </c>
      <c r="AA842" s="67" t="str">
        <f t="shared" si="194"/>
        <v>NO</v>
      </c>
      <c r="AB842" s="2" t="str">
        <f t="shared" si="195"/>
        <v>NO</v>
      </c>
      <c r="AC842" t="str">
        <f>IF(AND(AND(G842&gt;=2007,G842&lt;=2009),OR(S842&lt;&gt;"MTA",S842&lt;&gt;"Fandango"),OR(P842="Food",P842="Shopping",P842="Entertainment")),"Awesome Transaction",IF(AND(G842&lt;=2010,Q842&lt;&gt;"Alcohol"),"Late Transaction",IF(G842=2006,"Early Transaction","CRAP Transaction")))</f>
        <v>Awesome Transaction</v>
      </c>
    </row>
    <row r="843" spans="1:29" x14ac:dyDescent="0.25">
      <c r="A843" s="2">
        <v>842</v>
      </c>
      <c r="B843" s="3" t="str">
        <f>TEXT(C843,"yymmdd") &amp; "-" &amp; UPPER(LEFT(P843,2)) &amp; "-" &amp; UPPER(LEFT(S843,3))</f>
        <v>070307-FO-BAN</v>
      </c>
      <c r="C843" s="3">
        <v>39148</v>
      </c>
      <c r="D843" s="3">
        <f t="shared" si="183"/>
        <v>39162</v>
      </c>
      <c r="E843" s="3">
        <f t="shared" si="184"/>
        <v>39209</v>
      </c>
      <c r="F843" s="3">
        <f t="shared" si="185"/>
        <v>39172</v>
      </c>
      <c r="G843" s="61">
        <f t="shared" si="186"/>
        <v>2007</v>
      </c>
      <c r="H843" s="61">
        <f t="shared" si="187"/>
        <v>3</v>
      </c>
      <c r="I843" s="61" t="str">
        <f>VLOOKUP(H843,'Lookup Values'!$C$2:$D$13,2,FALSE)</f>
        <v>MAR</v>
      </c>
      <c r="J843" s="61">
        <f t="shared" si="188"/>
        <v>7</v>
      </c>
      <c r="K843" s="61">
        <f t="shared" si="189"/>
        <v>4</v>
      </c>
      <c r="L843" s="61" t="str">
        <f>VLOOKUP(K843,'Lookup Values'!$F$2:$G$8,2,FALSE)</f>
        <v>Wednesday</v>
      </c>
      <c r="M843" s="3">
        <v>39156</v>
      </c>
      <c r="N843" s="63">
        <f t="shared" si="182"/>
        <v>8</v>
      </c>
      <c r="O843" s="8">
        <v>8.0897142045747716E-2</v>
      </c>
      <c r="P843" t="s">
        <v>18</v>
      </c>
      <c r="Q843" t="s">
        <v>19</v>
      </c>
      <c r="R843" t="str">
        <f t="shared" si="190"/>
        <v>Food: Restaurants</v>
      </c>
      <c r="S843" t="s">
        <v>17</v>
      </c>
      <c r="T843" t="s">
        <v>16</v>
      </c>
      <c r="U843" s="1">
        <v>65</v>
      </c>
      <c r="V843" s="1" t="str">
        <f t="shared" si="191"/>
        <v>Food: $65.00</v>
      </c>
      <c r="W843" s="1">
        <f>IF(U843="","",ROUND(U843*'Lookup Values'!$A$2,2))</f>
        <v>5.77</v>
      </c>
      <c r="X843" s="9" t="str">
        <f t="shared" si="192"/>
        <v>Expense</v>
      </c>
      <c r="Y843" s="2" t="s">
        <v>590</v>
      </c>
      <c r="Z843" s="3">
        <f t="shared" si="193"/>
        <v>39148</v>
      </c>
      <c r="AA843" s="67" t="str">
        <f t="shared" si="194"/>
        <v>NO</v>
      </c>
      <c r="AB843" s="2" t="str">
        <f t="shared" si="195"/>
        <v>NO</v>
      </c>
      <c r="AC843" t="str">
        <f>IF(AND(AND(G843&gt;=2007,G843&lt;=2009),OR(S843&lt;&gt;"MTA",S843&lt;&gt;"Fandango"),OR(P843="Food",P843="Shopping",P843="Entertainment")),"Awesome Transaction",IF(AND(G843&lt;=2010,Q843&lt;&gt;"Alcohol"),"Late Transaction",IF(G843=2006,"Early Transaction","CRAP Transaction")))</f>
        <v>Awesome Transaction</v>
      </c>
    </row>
    <row r="844" spans="1:29" x14ac:dyDescent="0.25">
      <c r="A844" s="2">
        <v>843</v>
      </c>
      <c r="B844" s="3" t="str">
        <f>TEXT(C844,"yymmdd") &amp; "-" &amp; UPPER(LEFT(P844,2)) &amp; "-" &amp; UPPER(LEFT(S844,3))</f>
        <v>080316-FO-TRA</v>
      </c>
      <c r="C844" s="3">
        <v>39523</v>
      </c>
      <c r="D844" s="3">
        <f t="shared" si="183"/>
        <v>39535</v>
      </c>
      <c r="E844" s="3">
        <f t="shared" si="184"/>
        <v>39584</v>
      </c>
      <c r="F844" s="3">
        <f t="shared" si="185"/>
        <v>39538</v>
      </c>
      <c r="G844" s="61">
        <f t="shared" si="186"/>
        <v>2008</v>
      </c>
      <c r="H844" s="61">
        <f t="shared" si="187"/>
        <v>3</v>
      </c>
      <c r="I844" s="61" t="str">
        <f>VLOOKUP(H844,'Lookup Values'!$C$2:$D$13,2,FALSE)</f>
        <v>MAR</v>
      </c>
      <c r="J844" s="61">
        <f t="shared" si="188"/>
        <v>16</v>
      </c>
      <c r="K844" s="61">
        <f t="shared" si="189"/>
        <v>1</v>
      </c>
      <c r="L844" s="61" t="str">
        <f>VLOOKUP(K844,'Lookup Values'!$F$2:$G$8,2,FALSE)</f>
        <v>Sunday</v>
      </c>
      <c r="M844" s="3">
        <v>39533</v>
      </c>
      <c r="N844" s="63">
        <f t="shared" si="182"/>
        <v>10</v>
      </c>
      <c r="O844" s="8">
        <v>0.75339249580272871</v>
      </c>
      <c r="P844" t="s">
        <v>18</v>
      </c>
      <c r="Q844" t="s">
        <v>31</v>
      </c>
      <c r="R844" t="str">
        <f t="shared" si="190"/>
        <v>Food: Groceries</v>
      </c>
      <c r="S844" t="s">
        <v>30</v>
      </c>
      <c r="T844" t="s">
        <v>16</v>
      </c>
      <c r="U844" s="1">
        <v>387</v>
      </c>
      <c r="V844" s="1" t="str">
        <f t="shared" si="191"/>
        <v>Food: $387.00</v>
      </c>
      <c r="W844" s="1">
        <f>IF(U844="","",ROUND(U844*'Lookup Values'!$A$2,2))</f>
        <v>34.35</v>
      </c>
      <c r="X844" s="9" t="str">
        <f t="shared" si="192"/>
        <v>Expense</v>
      </c>
      <c r="Y844" s="2" t="s">
        <v>763</v>
      </c>
      <c r="Z844" s="3">
        <f t="shared" si="193"/>
        <v>39523</v>
      </c>
      <c r="AA844" s="67" t="str">
        <f t="shared" si="194"/>
        <v>NO</v>
      </c>
      <c r="AB844" s="2" t="str">
        <f t="shared" si="195"/>
        <v>NO</v>
      </c>
      <c r="AC844" t="str">
        <f>IF(AND(AND(G844&gt;=2007,G844&lt;=2009),OR(S844&lt;&gt;"MTA",S844&lt;&gt;"Fandango"),OR(P844="Food",P844="Shopping",P844="Entertainment")),"Awesome Transaction",IF(AND(G844&lt;=2010,Q844&lt;&gt;"Alcohol"),"Late Transaction",IF(G844=2006,"Early Transaction","CRAP Transaction")))</f>
        <v>Awesome Transaction</v>
      </c>
    </row>
    <row r="845" spans="1:29" x14ac:dyDescent="0.25">
      <c r="A845" s="2">
        <v>844</v>
      </c>
      <c r="B845" s="3" t="str">
        <f>TEXT(C845,"yymmdd") &amp; "-" &amp; UPPER(LEFT(P845,2)) &amp; "-" &amp; UPPER(LEFT(S845,3))</f>
        <v>071022-IN-LEG</v>
      </c>
      <c r="C845" s="3">
        <v>39377</v>
      </c>
      <c r="D845" s="3">
        <f t="shared" si="183"/>
        <v>39391</v>
      </c>
      <c r="E845" s="3">
        <f t="shared" si="184"/>
        <v>39438</v>
      </c>
      <c r="F845" s="3">
        <f t="shared" si="185"/>
        <v>39386</v>
      </c>
      <c r="G845" s="61">
        <f t="shared" si="186"/>
        <v>2007</v>
      </c>
      <c r="H845" s="61">
        <f t="shared" si="187"/>
        <v>10</v>
      </c>
      <c r="I845" s="61" t="str">
        <f>VLOOKUP(H845,'Lookup Values'!$C$2:$D$13,2,FALSE)</f>
        <v>OCT</v>
      </c>
      <c r="J845" s="61">
        <f t="shared" si="188"/>
        <v>22</v>
      </c>
      <c r="K845" s="61">
        <f t="shared" si="189"/>
        <v>2</v>
      </c>
      <c r="L845" s="61" t="str">
        <f>VLOOKUP(K845,'Lookup Values'!$F$2:$G$8,2,FALSE)</f>
        <v>Monday</v>
      </c>
      <c r="M845" s="3">
        <v>39380</v>
      </c>
      <c r="N845" s="63">
        <f t="shared" si="182"/>
        <v>3</v>
      </c>
      <c r="O845" s="8">
        <v>0.54443531782629562</v>
      </c>
      <c r="P845" t="s">
        <v>61</v>
      </c>
      <c r="Q845" t="s">
        <v>63</v>
      </c>
      <c r="R845" t="str">
        <f t="shared" si="190"/>
        <v>Income: Freelance Project</v>
      </c>
      <c r="S845" t="s">
        <v>66</v>
      </c>
      <c r="T845" t="s">
        <v>26</v>
      </c>
      <c r="U845" s="1">
        <v>338</v>
      </c>
      <c r="V845" s="1" t="str">
        <f t="shared" si="191"/>
        <v>Income: $338.00</v>
      </c>
      <c r="W845" s="1">
        <f>IF(U845="","",ROUND(U845*'Lookup Values'!$A$2,2))</f>
        <v>30</v>
      </c>
      <c r="X845" s="9" t="str">
        <f t="shared" si="192"/>
        <v>Income</v>
      </c>
      <c r="Y845" s="2" t="s">
        <v>764</v>
      </c>
      <c r="Z845" s="3">
        <f t="shared" si="193"/>
        <v>39377</v>
      </c>
      <c r="AA845" s="67" t="str">
        <f t="shared" si="194"/>
        <v>NO</v>
      </c>
      <c r="AB845" s="2" t="str">
        <f t="shared" si="195"/>
        <v>NO</v>
      </c>
      <c r="AC845" t="str">
        <f>IF(AND(AND(G845&gt;=2007,G845&lt;=2009),OR(S845&lt;&gt;"MTA",S845&lt;&gt;"Fandango"),OR(P845="Food",P845="Shopping",P845="Entertainment")),"Awesome Transaction",IF(AND(G845&lt;=2010,Q845&lt;&gt;"Alcohol"),"Late Transaction",IF(G845=2006,"Early Transaction","CRAP Transaction")))</f>
        <v>Late Transaction</v>
      </c>
    </row>
    <row r="846" spans="1:29" x14ac:dyDescent="0.25">
      <c r="A846" s="2">
        <v>845</v>
      </c>
      <c r="B846" s="3" t="str">
        <f>TEXT(C846,"yymmdd") &amp; "-" &amp; UPPER(LEFT(P846,2)) &amp; "-" &amp; UPPER(LEFT(S846,3))</f>
        <v>111105-FO-CIT</v>
      </c>
      <c r="C846" s="3">
        <v>40852</v>
      </c>
      <c r="D846" s="3">
        <f t="shared" si="183"/>
        <v>40865</v>
      </c>
      <c r="E846" s="3">
        <f t="shared" si="184"/>
        <v>40913</v>
      </c>
      <c r="F846" s="3">
        <f t="shared" si="185"/>
        <v>40877</v>
      </c>
      <c r="G846" s="61">
        <f t="shared" si="186"/>
        <v>2011</v>
      </c>
      <c r="H846" s="61">
        <f t="shared" si="187"/>
        <v>11</v>
      </c>
      <c r="I846" s="61" t="str">
        <f>VLOOKUP(H846,'Lookup Values'!$C$2:$D$13,2,FALSE)</f>
        <v>NOV</v>
      </c>
      <c r="J846" s="61">
        <f t="shared" si="188"/>
        <v>5</v>
      </c>
      <c r="K846" s="61">
        <f t="shared" si="189"/>
        <v>7</v>
      </c>
      <c r="L846" s="61" t="str">
        <f>VLOOKUP(K846,'Lookup Values'!$F$2:$G$8,2,FALSE)</f>
        <v>Saturday</v>
      </c>
      <c r="M846" s="3">
        <v>40855</v>
      </c>
      <c r="N846" s="63">
        <f t="shared" si="182"/>
        <v>3</v>
      </c>
      <c r="O846" s="8">
        <v>0.19608520705603094</v>
      </c>
      <c r="P846" t="s">
        <v>18</v>
      </c>
      <c r="Q846" t="s">
        <v>43</v>
      </c>
      <c r="R846" t="str">
        <f t="shared" si="190"/>
        <v>Food: Coffee</v>
      </c>
      <c r="S846" t="s">
        <v>42</v>
      </c>
      <c r="T846" t="s">
        <v>26</v>
      </c>
      <c r="U846" s="1">
        <v>313</v>
      </c>
      <c r="V846" s="1" t="str">
        <f t="shared" si="191"/>
        <v>Food: $313.00</v>
      </c>
      <c r="W846" s="1">
        <f>IF(U846="","",ROUND(U846*'Lookup Values'!$A$2,2))</f>
        <v>27.78</v>
      </c>
      <c r="X846" s="9" t="str">
        <f t="shared" si="192"/>
        <v>Expense</v>
      </c>
      <c r="Y846" s="2" t="s">
        <v>765</v>
      </c>
      <c r="Z846" s="3">
        <f t="shared" si="193"/>
        <v>40852</v>
      </c>
      <c r="AA846" s="67" t="str">
        <f t="shared" si="194"/>
        <v>NO</v>
      </c>
      <c r="AB846" s="2" t="str">
        <f t="shared" si="195"/>
        <v>NO</v>
      </c>
      <c r="AC846" t="str">
        <f>IF(AND(AND(G846&gt;=2007,G846&lt;=2009),OR(S846&lt;&gt;"MTA",S846&lt;&gt;"Fandango"),OR(P846="Food",P846="Shopping",P846="Entertainment")),"Awesome Transaction",IF(AND(G846&lt;=2010,Q846&lt;&gt;"Alcohol"),"Late Transaction",IF(G846=2006,"Early Transaction","CRAP Transaction")))</f>
        <v>CRAP Transaction</v>
      </c>
    </row>
    <row r="847" spans="1:29" x14ac:dyDescent="0.25">
      <c r="A847" s="2">
        <v>846</v>
      </c>
      <c r="B847" s="3" t="str">
        <f>TEXT(C847,"yymmdd") &amp; "-" &amp; UPPER(LEFT(P847,2)) &amp; "-" &amp; UPPER(LEFT(S847,3))</f>
        <v>101020-FO-TRA</v>
      </c>
      <c r="C847" s="3">
        <v>40471</v>
      </c>
      <c r="D847" s="3">
        <f t="shared" si="183"/>
        <v>40485</v>
      </c>
      <c r="E847" s="3">
        <f t="shared" si="184"/>
        <v>40532</v>
      </c>
      <c r="F847" s="3">
        <f t="shared" si="185"/>
        <v>40482</v>
      </c>
      <c r="G847" s="61">
        <f t="shared" si="186"/>
        <v>2010</v>
      </c>
      <c r="H847" s="61">
        <f t="shared" si="187"/>
        <v>10</v>
      </c>
      <c r="I847" s="61" t="str">
        <f>VLOOKUP(H847,'Lookup Values'!$C$2:$D$13,2,FALSE)</f>
        <v>OCT</v>
      </c>
      <c r="J847" s="61">
        <f t="shared" si="188"/>
        <v>20</v>
      </c>
      <c r="K847" s="61">
        <f t="shared" si="189"/>
        <v>4</v>
      </c>
      <c r="L847" s="61" t="str">
        <f>VLOOKUP(K847,'Lookup Values'!$F$2:$G$8,2,FALSE)</f>
        <v>Wednesday</v>
      </c>
      <c r="M847" s="3">
        <v>40479</v>
      </c>
      <c r="N847" s="63">
        <f t="shared" si="182"/>
        <v>8</v>
      </c>
      <c r="O847" s="8">
        <v>0.96227973214325579</v>
      </c>
      <c r="P847" t="s">
        <v>18</v>
      </c>
      <c r="Q847" t="s">
        <v>31</v>
      </c>
      <c r="R847" t="str">
        <f t="shared" si="190"/>
        <v>Food: Groceries</v>
      </c>
      <c r="S847" t="s">
        <v>30</v>
      </c>
      <c r="T847" t="s">
        <v>29</v>
      </c>
      <c r="U847" s="1">
        <v>123</v>
      </c>
      <c r="V847" s="1" t="str">
        <f t="shared" si="191"/>
        <v>Food: $123.00</v>
      </c>
      <c r="W847" s="1">
        <f>IF(U847="","",ROUND(U847*'Lookup Values'!$A$2,2))</f>
        <v>10.92</v>
      </c>
      <c r="X847" s="9" t="str">
        <f t="shared" si="192"/>
        <v>Expense</v>
      </c>
      <c r="Y847" s="2" t="s">
        <v>766</v>
      </c>
      <c r="Z847" s="3">
        <f t="shared" si="193"/>
        <v>40471</v>
      </c>
      <c r="AA847" s="67" t="str">
        <f t="shared" si="194"/>
        <v>NO</v>
      </c>
      <c r="AB847" s="2" t="str">
        <f t="shared" si="195"/>
        <v>NO</v>
      </c>
      <c r="AC847" t="str">
        <f>IF(AND(AND(G847&gt;=2007,G847&lt;=2009),OR(S847&lt;&gt;"MTA",S847&lt;&gt;"Fandango"),OR(P847="Food",P847="Shopping",P847="Entertainment")),"Awesome Transaction",IF(AND(G847&lt;=2010,Q847&lt;&gt;"Alcohol"),"Late Transaction",IF(G847=2006,"Early Transaction","CRAP Transaction")))</f>
        <v>Late Transaction</v>
      </c>
    </row>
    <row r="848" spans="1:29" x14ac:dyDescent="0.25">
      <c r="A848" s="2">
        <v>847</v>
      </c>
      <c r="B848" s="3" t="str">
        <f>TEXT(C848,"yymmdd") &amp; "-" &amp; UPPER(LEFT(P848,2)) &amp; "-" &amp; UPPER(LEFT(S848,3))</f>
        <v>120607-SH-EXP</v>
      </c>
      <c r="C848" s="3">
        <v>41067</v>
      </c>
      <c r="D848" s="3">
        <f t="shared" si="183"/>
        <v>41081</v>
      </c>
      <c r="E848" s="3">
        <f t="shared" si="184"/>
        <v>41128</v>
      </c>
      <c r="F848" s="3">
        <f t="shared" si="185"/>
        <v>41090</v>
      </c>
      <c r="G848" s="61">
        <f t="shared" si="186"/>
        <v>2012</v>
      </c>
      <c r="H848" s="61">
        <f t="shared" si="187"/>
        <v>6</v>
      </c>
      <c r="I848" s="61" t="str">
        <f>VLOOKUP(H848,'Lookup Values'!$C$2:$D$13,2,FALSE)</f>
        <v>JUN</v>
      </c>
      <c r="J848" s="61">
        <f t="shared" si="188"/>
        <v>7</v>
      </c>
      <c r="K848" s="61">
        <f t="shared" si="189"/>
        <v>5</v>
      </c>
      <c r="L848" s="61" t="str">
        <f>VLOOKUP(K848,'Lookup Values'!$F$2:$G$8,2,FALSE)</f>
        <v>Thursday</v>
      </c>
      <c r="M848" s="3">
        <v>41075</v>
      </c>
      <c r="N848" s="63">
        <f t="shared" si="182"/>
        <v>8</v>
      </c>
      <c r="O848" s="8">
        <v>0.78070924520245044</v>
      </c>
      <c r="P848" t="s">
        <v>21</v>
      </c>
      <c r="Q848" t="s">
        <v>41</v>
      </c>
      <c r="R848" t="str">
        <f t="shared" si="190"/>
        <v>Shopping: Clothing</v>
      </c>
      <c r="S848" t="s">
        <v>40</v>
      </c>
      <c r="T848" t="s">
        <v>29</v>
      </c>
      <c r="U848" s="1">
        <v>12</v>
      </c>
      <c r="V848" s="1" t="str">
        <f t="shared" si="191"/>
        <v>Shopping: $12.00</v>
      </c>
      <c r="W848" s="1">
        <f>IF(U848="","",ROUND(U848*'Lookup Values'!$A$2,2))</f>
        <v>1.07</v>
      </c>
      <c r="X848" s="9" t="str">
        <f t="shared" si="192"/>
        <v>Expense</v>
      </c>
      <c r="Y848" s="2" t="s">
        <v>767</v>
      </c>
      <c r="Z848" s="3">
        <f t="shared" si="193"/>
        <v>41067</v>
      </c>
      <c r="AA848" s="67" t="str">
        <f t="shared" si="194"/>
        <v>NO</v>
      </c>
      <c r="AB848" s="2" t="str">
        <f t="shared" si="195"/>
        <v>NO</v>
      </c>
      <c r="AC848" t="str">
        <f>IF(AND(AND(G848&gt;=2007,G848&lt;=2009),OR(S848&lt;&gt;"MTA",S848&lt;&gt;"Fandango"),OR(P848="Food",P848="Shopping",P848="Entertainment")),"Awesome Transaction",IF(AND(G848&lt;=2010,Q848&lt;&gt;"Alcohol"),"Late Transaction",IF(G848=2006,"Early Transaction","CRAP Transaction")))</f>
        <v>CRAP Transaction</v>
      </c>
    </row>
    <row r="849" spans="1:29" x14ac:dyDescent="0.25">
      <c r="A849" s="2">
        <v>848</v>
      </c>
      <c r="B849" s="3" t="str">
        <f>TEXT(C849,"yymmdd") &amp; "-" &amp; UPPER(LEFT(P849,2)) &amp; "-" &amp; UPPER(LEFT(S849,3))</f>
        <v>110823-HO-BED</v>
      </c>
      <c r="C849" s="3">
        <v>40778</v>
      </c>
      <c r="D849" s="3">
        <f t="shared" si="183"/>
        <v>40792</v>
      </c>
      <c r="E849" s="3">
        <f t="shared" si="184"/>
        <v>40839</v>
      </c>
      <c r="F849" s="3">
        <f t="shared" si="185"/>
        <v>40786</v>
      </c>
      <c r="G849" s="61">
        <f t="shared" si="186"/>
        <v>2011</v>
      </c>
      <c r="H849" s="61">
        <f t="shared" si="187"/>
        <v>8</v>
      </c>
      <c r="I849" s="61" t="str">
        <f>VLOOKUP(H849,'Lookup Values'!$C$2:$D$13,2,FALSE)</f>
        <v>AUG</v>
      </c>
      <c r="J849" s="61">
        <f t="shared" si="188"/>
        <v>23</v>
      </c>
      <c r="K849" s="61">
        <f t="shared" si="189"/>
        <v>3</v>
      </c>
      <c r="L849" s="61" t="str">
        <f>VLOOKUP(K849,'Lookup Values'!$F$2:$G$8,2,FALSE)</f>
        <v>Tuesday</v>
      </c>
      <c r="M849" s="3">
        <v>40787</v>
      </c>
      <c r="N849" s="63">
        <f t="shared" si="182"/>
        <v>9</v>
      </c>
      <c r="O849" s="8">
        <v>0.11941561791278932</v>
      </c>
      <c r="P849" t="s">
        <v>38</v>
      </c>
      <c r="Q849" t="s">
        <v>39</v>
      </c>
      <c r="R849" t="str">
        <f t="shared" si="190"/>
        <v>Home: Cleaning Supplies</v>
      </c>
      <c r="S849" t="s">
        <v>37</v>
      </c>
      <c r="T849" t="s">
        <v>16</v>
      </c>
      <c r="U849" s="1">
        <v>151</v>
      </c>
      <c r="V849" s="1" t="str">
        <f t="shared" si="191"/>
        <v>Home: $151.00</v>
      </c>
      <c r="W849" s="1">
        <f>IF(U849="","",ROUND(U849*'Lookup Values'!$A$2,2))</f>
        <v>13.4</v>
      </c>
      <c r="X849" s="9" t="str">
        <f t="shared" si="192"/>
        <v>Expense</v>
      </c>
      <c r="Y849" s="2" t="s">
        <v>118</v>
      </c>
      <c r="Z849" s="3">
        <f t="shared" si="193"/>
        <v>40778</v>
      </c>
      <c r="AA849" s="67" t="str">
        <f t="shared" si="194"/>
        <v>NO</v>
      </c>
      <c r="AB849" s="2" t="str">
        <f t="shared" si="195"/>
        <v>NO</v>
      </c>
      <c r="AC849" t="str">
        <f>IF(AND(AND(G849&gt;=2007,G849&lt;=2009),OR(S849&lt;&gt;"MTA",S849&lt;&gt;"Fandango"),OR(P849="Food",P849="Shopping",P849="Entertainment")),"Awesome Transaction",IF(AND(G849&lt;=2010,Q849&lt;&gt;"Alcohol"),"Late Transaction",IF(G849=2006,"Early Transaction","CRAP Transaction")))</f>
        <v>CRAP Transaction</v>
      </c>
    </row>
    <row r="850" spans="1:29" x14ac:dyDescent="0.25">
      <c r="A850" s="2">
        <v>849</v>
      </c>
      <c r="B850" s="3" t="str">
        <f>TEXT(C850,"yymmdd") &amp; "-" &amp; UPPER(LEFT(P850,2)) &amp; "-" &amp; UPPER(LEFT(S850,3))</f>
        <v>120825-SH-AMA</v>
      </c>
      <c r="C850" s="3">
        <v>41146</v>
      </c>
      <c r="D850" s="3">
        <f t="shared" si="183"/>
        <v>41159</v>
      </c>
      <c r="E850" s="3">
        <f t="shared" si="184"/>
        <v>41207</v>
      </c>
      <c r="F850" s="3">
        <f t="shared" si="185"/>
        <v>41152</v>
      </c>
      <c r="G850" s="61">
        <f t="shared" si="186"/>
        <v>2012</v>
      </c>
      <c r="H850" s="61">
        <f t="shared" si="187"/>
        <v>8</v>
      </c>
      <c r="I850" s="61" t="str">
        <f>VLOOKUP(H850,'Lookup Values'!$C$2:$D$13,2,FALSE)</f>
        <v>AUG</v>
      </c>
      <c r="J850" s="61">
        <f t="shared" si="188"/>
        <v>25</v>
      </c>
      <c r="K850" s="61">
        <f t="shared" si="189"/>
        <v>7</v>
      </c>
      <c r="L850" s="61" t="str">
        <f>VLOOKUP(K850,'Lookup Values'!$F$2:$G$8,2,FALSE)</f>
        <v>Saturday</v>
      </c>
      <c r="M850" s="3">
        <v>41152</v>
      </c>
      <c r="N850" s="63">
        <f t="shared" si="182"/>
        <v>6</v>
      </c>
      <c r="O850" s="8">
        <v>0.97354860148420741</v>
      </c>
      <c r="P850" t="s">
        <v>21</v>
      </c>
      <c r="Q850" t="s">
        <v>22</v>
      </c>
      <c r="R850" t="str">
        <f t="shared" si="190"/>
        <v>Shopping: Electronics</v>
      </c>
      <c r="S850" t="s">
        <v>20</v>
      </c>
      <c r="T850" t="s">
        <v>26</v>
      </c>
      <c r="U850" s="1">
        <v>458</v>
      </c>
      <c r="V850" s="1" t="str">
        <f t="shared" si="191"/>
        <v>Shopping: $458.00</v>
      </c>
      <c r="W850" s="1">
        <f>IF(U850="","",ROUND(U850*'Lookup Values'!$A$2,2))</f>
        <v>40.65</v>
      </c>
      <c r="X850" s="9" t="str">
        <f t="shared" si="192"/>
        <v>Expense</v>
      </c>
      <c r="Y850" s="2" t="s">
        <v>768</v>
      </c>
      <c r="Z850" s="3">
        <f t="shared" si="193"/>
        <v>41146</v>
      </c>
      <c r="AA850" s="67" t="str">
        <f t="shared" si="194"/>
        <v>YES</v>
      </c>
      <c r="AB850" s="2" t="str">
        <f t="shared" si="195"/>
        <v>YES</v>
      </c>
      <c r="AC850" t="str">
        <f>IF(AND(AND(G850&gt;=2007,G850&lt;=2009),OR(S850&lt;&gt;"MTA",S850&lt;&gt;"Fandango"),OR(P850="Food",P850="Shopping",P850="Entertainment")),"Awesome Transaction",IF(AND(G850&lt;=2010,Q850&lt;&gt;"Alcohol"),"Late Transaction",IF(G850=2006,"Early Transaction","CRAP Transaction")))</f>
        <v>CRAP Transaction</v>
      </c>
    </row>
    <row r="851" spans="1:29" x14ac:dyDescent="0.25">
      <c r="A851" s="2">
        <v>850</v>
      </c>
      <c r="B851" s="3" t="str">
        <f>TEXT(C851,"yymmdd") &amp; "-" &amp; UPPER(LEFT(P851,2)) &amp; "-" &amp; UPPER(LEFT(S851,3))</f>
        <v>070211-EN-MOE</v>
      </c>
      <c r="C851" s="3">
        <v>39124</v>
      </c>
      <c r="D851" s="3">
        <f t="shared" si="183"/>
        <v>39136</v>
      </c>
      <c r="E851" s="3">
        <f t="shared" si="184"/>
        <v>39183</v>
      </c>
      <c r="F851" s="3">
        <f t="shared" si="185"/>
        <v>39141</v>
      </c>
      <c r="G851" s="61">
        <f t="shared" si="186"/>
        <v>2007</v>
      </c>
      <c r="H851" s="61">
        <f t="shared" si="187"/>
        <v>2</v>
      </c>
      <c r="I851" s="61" t="str">
        <f>VLOOKUP(H851,'Lookup Values'!$C$2:$D$13,2,FALSE)</f>
        <v>FEB</v>
      </c>
      <c r="J851" s="61">
        <f t="shared" si="188"/>
        <v>11</v>
      </c>
      <c r="K851" s="61">
        <f t="shared" si="189"/>
        <v>1</v>
      </c>
      <c r="L851" s="61" t="str">
        <f>VLOOKUP(K851,'Lookup Values'!$F$2:$G$8,2,FALSE)</f>
        <v>Sunday</v>
      </c>
      <c r="M851" s="3">
        <v>39127</v>
      </c>
      <c r="N851" s="63">
        <f t="shared" si="182"/>
        <v>3</v>
      </c>
      <c r="O851" s="8">
        <v>6.0482860507095948E-2</v>
      </c>
      <c r="P851" t="s">
        <v>14</v>
      </c>
      <c r="Q851" t="s">
        <v>15</v>
      </c>
      <c r="R851" t="str">
        <f t="shared" si="190"/>
        <v>Entertainment: Alcohol</v>
      </c>
      <c r="S851" t="s">
        <v>13</v>
      </c>
      <c r="T851" t="s">
        <v>26</v>
      </c>
      <c r="U851" s="1">
        <v>127</v>
      </c>
      <c r="V851" s="1" t="str">
        <f t="shared" si="191"/>
        <v>Entertainment: $127.00</v>
      </c>
      <c r="W851" s="1">
        <f>IF(U851="","",ROUND(U851*'Lookup Values'!$A$2,2))</f>
        <v>11.27</v>
      </c>
      <c r="X851" s="9" t="str">
        <f t="shared" si="192"/>
        <v>Expense</v>
      </c>
      <c r="Y851" s="2" t="s">
        <v>733</v>
      </c>
      <c r="Z851" s="3">
        <f t="shared" si="193"/>
        <v>39124</v>
      </c>
      <c r="AA851" s="67" t="str">
        <f t="shared" si="194"/>
        <v>NO</v>
      </c>
      <c r="AB851" s="2" t="str">
        <f t="shared" si="195"/>
        <v>NO</v>
      </c>
      <c r="AC851" t="str">
        <f>IF(AND(AND(G851&gt;=2007,G851&lt;=2009),OR(S851&lt;&gt;"MTA",S851&lt;&gt;"Fandango"),OR(P851="Food",P851="Shopping",P851="Entertainment")),"Awesome Transaction",IF(AND(G851&lt;=2010,Q851&lt;&gt;"Alcohol"),"Late Transaction",IF(G851=2006,"Early Transaction","CRAP Transaction")))</f>
        <v>Awesome Transaction</v>
      </c>
    </row>
    <row r="852" spans="1:29" x14ac:dyDescent="0.25">
      <c r="A852" s="2">
        <v>851</v>
      </c>
      <c r="B852" s="3" t="str">
        <f>TEXT(C852,"yymmdd") &amp; "-" &amp; UPPER(LEFT(P852,2)) &amp; "-" &amp; UPPER(LEFT(S852,3))</f>
        <v>070209-ED-SKI</v>
      </c>
      <c r="C852" s="3">
        <v>39122</v>
      </c>
      <c r="D852" s="3">
        <f t="shared" si="183"/>
        <v>39136</v>
      </c>
      <c r="E852" s="3">
        <f t="shared" si="184"/>
        <v>39181</v>
      </c>
      <c r="F852" s="3">
        <f t="shared" si="185"/>
        <v>39141</v>
      </c>
      <c r="G852" s="61">
        <f t="shared" si="186"/>
        <v>2007</v>
      </c>
      <c r="H852" s="61">
        <f t="shared" si="187"/>
        <v>2</v>
      </c>
      <c r="I852" s="61" t="str">
        <f>VLOOKUP(H852,'Lookup Values'!$C$2:$D$13,2,FALSE)</f>
        <v>FEB</v>
      </c>
      <c r="J852" s="61">
        <f t="shared" si="188"/>
        <v>9</v>
      </c>
      <c r="K852" s="61">
        <f t="shared" si="189"/>
        <v>6</v>
      </c>
      <c r="L852" s="61" t="str">
        <f>VLOOKUP(K852,'Lookup Values'!$F$2:$G$8,2,FALSE)</f>
        <v>Friday</v>
      </c>
      <c r="M852" s="3">
        <v>39132</v>
      </c>
      <c r="N852" s="63">
        <f t="shared" si="182"/>
        <v>10</v>
      </c>
      <c r="O852" s="8">
        <v>0.86185560833711139</v>
      </c>
      <c r="P852" t="s">
        <v>24</v>
      </c>
      <c r="Q852" t="s">
        <v>36</v>
      </c>
      <c r="R852" t="str">
        <f t="shared" si="190"/>
        <v>Education: Professional Development</v>
      </c>
      <c r="S852" t="s">
        <v>35</v>
      </c>
      <c r="T852" t="s">
        <v>26</v>
      </c>
      <c r="U852" s="1">
        <v>329</v>
      </c>
      <c r="V852" s="1" t="str">
        <f t="shared" si="191"/>
        <v>Education: $329.00</v>
      </c>
      <c r="W852" s="1">
        <f>IF(U852="","",ROUND(U852*'Lookup Values'!$A$2,2))</f>
        <v>29.2</v>
      </c>
      <c r="X852" s="9" t="str">
        <f t="shared" si="192"/>
        <v>Expense</v>
      </c>
      <c r="Y852" s="2" t="s">
        <v>769</v>
      </c>
      <c r="Z852" s="3">
        <f t="shared" si="193"/>
        <v>39122</v>
      </c>
      <c r="AA852" s="67" t="str">
        <f t="shared" si="194"/>
        <v>YES</v>
      </c>
      <c r="AB852" s="2" t="str">
        <f t="shared" si="195"/>
        <v>NO</v>
      </c>
      <c r="AC852" t="str">
        <f>IF(AND(AND(G852&gt;=2007,G852&lt;=2009),OR(S852&lt;&gt;"MTA",S852&lt;&gt;"Fandango"),OR(P852="Food",P852="Shopping",P852="Entertainment")),"Awesome Transaction",IF(AND(G852&lt;=2010,Q852&lt;&gt;"Alcohol"),"Late Transaction",IF(G852=2006,"Early Transaction","CRAP Transaction")))</f>
        <v>Late Transaction</v>
      </c>
    </row>
    <row r="853" spans="1:29" x14ac:dyDescent="0.25">
      <c r="A853" s="2">
        <v>852</v>
      </c>
      <c r="B853" s="3" t="str">
        <f>TEXT(C853,"yymmdd") &amp; "-" &amp; UPPER(LEFT(P853,2)) &amp; "-" &amp; UPPER(LEFT(S853,3))</f>
        <v>091016-SH-EXP</v>
      </c>
      <c r="C853" s="3">
        <v>40102</v>
      </c>
      <c r="D853" s="3">
        <f t="shared" si="183"/>
        <v>40116</v>
      </c>
      <c r="E853" s="3">
        <f t="shared" si="184"/>
        <v>40163</v>
      </c>
      <c r="F853" s="3">
        <f t="shared" si="185"/>
        <v>40117</v>
      </c>
      <c r="G853" s="61">
        <f t="shared" si="186"/>
        <v>2009</v>
      </c>
      <c r="H853" s="61">
        <f t="shared" si="187"/>
        <v>10</v>
      </c>
      <c r="I853" s="61" t="str">
        <f>VLOOKUP(H853,'Lookup Values'!$C$2:$D$13,2,FALSE)</f>
        <v>OCT</v>
      </c>
      <c r="J853" s="61">
        <f t="shared" si="188"/>
        <v>16</v>
      </c>
      <c r="K853" s="61">
        <f t="shared" si="189"/>
        <v>6</v>
      </c>
      <c r="L853" s="61" t="str">
        <f>VLOOKUP(K853,'Lookup Values'!$F$2:$G$8,2,FALSE)</f>
        <v>Friday</v>
      </c>
      <c r="M853" s="3">
        <v>40107</v>
      </c>
      <c r="N853" s="63">
        <f t="shared" si="182"/>
        <v>5</v>
      </c>
      <c r="O853" s="8">
        <v>0.22841854723058141</v>
      </c>
      <c r="P853" t="s">
        <v>21</v>
      </c>
      <c r="Q853" t="s">
        <v>41</v>
      </c>
      <c r="R853" t="str">
        <f t="shared" si="190"/>
        <v>Shopping: Clothing</v>
      </c>
      <c r="S853" t="s">
        <v>40</v>
      </c>
      <c r="T853" t="s">
        <v>29</v>
      </c>
      <c r="U853" s="1">
        <v>494</v>
      </c>
      <c r="V853" s="1" t="str">
        <f t="shared" si="191"/>
        <v>Shopping: $494.00</v>
      </c>
      <c r="W853" s="1">
        <f>IF(U853="","",ROUND(U853*'Lookup Values'!$A$2,2))</f>
        <v>43.84</v>
      </c>
      <c r="X853" s="9" t="str">
        <f t="shared" si="192"/>
        <v>Expense</v>
      </c>
      <c r="Y853" s="2" t="s">
        <v>770</v>
      </c>
      <c r="Z853" s="3">
        <f t="shared" si="193"/>
        <v>40102</v>
      </c>
      <c r="AA853" s="67" t="str">
        <f t="shared" si="194"/>
        <v>NO</v>
      </c>
      <c r="AB853" s="2" t="str">
        <f t="shared" si="195"/>
        <v>NO</v>
      </c>
      <c r="AC853" t="str">
        <f>IF(AND(AND(G853&gt;=2007,G853&lt;=2009),OR(S853&lt;&gt;"MTA",S853&lt;&gt;"Fandango"),OR(P853="Food",P853="Shopping",P853="Entertainment")),"Awesome Transaction",IF(AND(G853&lt;=2010,Q853&lt;&gt;"Alcohol"),"Late Transaction",IF(G853=2006,"Early Transaction","CRAP Transaction")))</f>
        <v>Awesome Transaction</v>
      </c>
    </row>
    <row r="854" spans="1:29" x14ac:dyDescent="0.25">
      <c r="A854" s="2">
        <v>853</v>
      </c>
      <c r="B854" s="3" t="str">
        <f>TEXT(C854,"yymmdd") &amp; "-" &amp; UPPER(LEFT(P854,2)) &amp; "-" &amp; UPPER(LEFT(S854,3))</f>
        <v>110221-SH-EXP</v>
      </c>
      <c r="C854" s="3">
        <v>40595</v>
      </c>
      <c r="D854" s="3">
        <f t="shared" si="183"/>
        <v>40609</v>
      </c>
      <c r="E854" s="3">
        <f t="shared" si="184"/>
        <v>40654</v>
      </c>
      <c r="F854" s="3">
        <f t="shared" si="185"/>
        <v>40602</v>
      </c>
      <c r="G854" s="61">
        <f t="shared" si="186"/>
        <v>2011</v>
      </c>
      <c r="H854" s="61">
        <f t="shared" si="187"/>
        <v>2</v>
      </c>
      <c r="I854" s="61" t="str">
        <f>VLOOKUP(H854,'Lookup Values'!$C$2:$D$13,2,FALSE)</f>
        <v>FEB</v>
      </c>
      <c r="J854" s="61">
        <f t="shared" si="188"/>
        <v>21</v>
      </c>
      <c r="K854" s="61">
        <f t="shared" si="189"/>
        <v>2</v>
      </c>
      <c r="L854" s="61" t="str">
        <f>VLOOKUP(K854,'Lookup Values'!$F$2:$G$8,2,FALSE)</f>
        <v>Monday</v>
      </c>
      <c r="M854" s="3">
        <v>40600</v>
      </c>
      <c r="N854" s="63">
        <f t="shared" si="182"/>
        <v>5</v>
      </c>
      <c r="O854" s="8">
        <v>3.5463712802258796E-2</v>
      </c>
      <c r="P854" t="s">
        <v>21</v>
      </c>
      <c r="Q854" t="s">
        <v>41</v>
      </c>
      <c r="R854" t="str">
        <f t="shared" si="190"/>
        <v>Shopping: Clothing</v>
      </c>
      <c r="S854" t="s">
        <v>40</v>
      </c>
      <c r="T854" t="s">
        <v>16</v>
      </c>
      <c r="U854" s="1">
        <v>31</v>
      </c>
      <c r="V854" s="1" t="str">
        <f t="shared" si="191"/>
        <v>Shopping: $31.00</v>
      </c>
      <c r="W854" s="1">
        <f>IF(U854="","",ROUND(U854*'Lookup Values'!$A$2,2))</f>
        <v>2.75</v>
      </c>
      <c r="X854" s="9" t="str">
        <f t="shared" si="192"/>
        <v>Expense</v>
      </c>
      <c r="Y854" s="2" t="s">
        <v>771</v>
      </c>
      <c r="Z854" s="3">
        <f t="shared" si="193"/>
        <v>40595</v>
      </c>
      <c r="AA854" s="67" t="str">
        <f t="shared" si="194"/>
        <v>NO</v>
      </c>
      <c r="AB854" s="2" t="str">
        <f t="shared" si="195"/>
        <v>NO</v>
      </c>
      <c r="AC854" t="str">
        <f>IF(AND(AND(G854&gt;=2007,G854&lt;=2009),OR(S854&lt;&gt;"MTA",S854&lt;&gt;"Fandango"),OR(P854="Food",P854="Shopping",P854="Entertainment")),"Awesome Transaction",IF(AND(G854&lt;=2010,Q854&lt;&gt;"Alcohol"),"Late Transaction",IF(G854=2006,"Early Transaction","CRAP Transaction")))</f>
        <v>CRAP Transaction</v>
      </c>
    </row>
    <row r="855" spans="1:29" x14ac:dyDescent="0.25">
      <c r="A855" s="2">
        <v>854</v>
      </c>
      <c r="B855" s="3" t="str">
        <f>TEXT(C855,"yymmdd") &amp; "-" &amp; UPPER(LEFT(P855,2)) &amp; "-" &amp; UPPER(LEFT(S855,3))</f>
        <v>070109-FO-TRA</v>
      </c>
      <c r="C855" s="3">
        <v>39091</v>
      </c>
      <c r="D855" s="3">
        <f t="shared" si="183"/>
        <v>39105</v>
      </c>
      <c r="E855" s="3">
        <f t="shared" si="184"/>
        <v>39150</v>
      </c>
      <c r="F855" s="3">
        <f t="shared" si="185"/>
        <v>39113</v>
      </c>
      <c r="G855" s="61">
        <f t="shared" si="186"/>
        <v>2007</v>
      </c>
      <c r="H855" s="61">
        <f t="shared" si="187"/>
        <v>1</v>
      </c>
      <c r="I855" s="61" t="str">
        <f>VLOOKUP(H855,'Lookup Values'!$C$2:$D$13,2,FALSE)</f>
        <v>JAN</v>
      </c>
      <c r="J855" s="61">
        <f t="shared" si="188"/>
        <v>9</v>
      </c>
      <c r="K855" s="61">
        <f t="shared" si="189"/>
        <v>3</v>
      </c>
      <c r="L855" s="61" t="str">
        <f>VLOOKUP(K855,'Lookup Values'!$F$2:$G$8,2,FALSE)</f>
        <v>Tuesday</v>
      </c>
      <c r="M855" s="3">
        <v>39092</v>
      </c>
      <c r="N855" s="63">
        <f t="shared" si="182"/>
        <v>1</v>
      </c>
      <c r="O855" s="8">
        <v>8.0173970193506583E-2</v>
      </c>
      <c r="P855" t="s">
        <v>18</v>
      </c>
      <c r="Q855" t="s">
        <v>31</v>
      </c>
      <c r="R855" t="str">
        <f t="shared" si="190"/>
        <v>Food: Groceries</v>
      </c>
      <c r="S855" t="s">
        <v>30</v>
      </c>
      <c r="T855" t="s">
        <v>29</v>
      </c>
      <c r="U855" s="1">
        <v>9</v>
      </c>
      <c r="V855" s="1" t="str">
        <f t="shared" si="191"/>
        <v>Food: $9.00</v>
      </c>
      <c r="W855" s="1">
        <f>IF(U855="","",ROUND(U855*'Lookup Values'!$A$2,2))</f>
        <v>0.8</v>
      </c>
      <c r="X855" s="9" t="str">
        <f t="shared" si="192"/>
        <v>Expense</v>
      </c>
      <c r="Y855" s="2" t="s">
        <v>772</v>
      </c>
      <c r="Z855" s="3">
        <f t="shared" si="193"/>
        <v>39091</v>
      </c>
      <c r="AA855" s="67" t="str">
        <f t="shared" si="194"/>
        <v>NO</v>
      </c>
      <c r="AB855" s="2" t="str">
        <f t="shared" si="195"/>
        <v>NO</v>
      </c>
      <c r="AC855" t="str">
        <f>IF(AND(AND(G855&gt;=2007,G855&lt;=2009),OR(S855&lt;&gt;"MTA",S855&lt;&gt;"Fandango"),OR(P855="Food",P855="Shopping",P855="Entertainment")),"Awesome Transaction",IF(AND(G855&lt;=2010,Q855&lt;&gt;"Alcohol"),"Late Transaction",IF(G855=2006,"Early Transaction","CRAP Transaction")))</f>
        <v>Awesome Transaction</v>
      </c>
    </row>
    <row r="856" spans="1:29" x14ac:dyDescent="0.25">
      <c r="A856" s="2">
        <v>855</v>
      </c>
      <c r="B856" s="3" t="str">
        <f>TEXT(C856,"yymmdd") &amp; "-" &amp; UPPER(LEFT(P856,2)) &amp; "-" &amp; UPPER(LEFT(S856,3))</f>
        <v>070807-ED-ANT</v>
      </c>
      <c r="C856" s="3">
        <v>39301</v>
      </c>
      <c r="D856" s="3">
        <f t="shared" si="183"/>
        <v>39315</v>
      </c>
      <c r="E856" s="3">
        <f t="shared" si="184"/>
        <v>39362</v>
      </c>
      <c r="F856" s="3">
        <f t="shared" si="185"/>
        <v>39325</v>
      </c>
      <c r="G856" s="61">
        <f t="shared" si="186"/>
        <v>2007</v>
      </c>
      <c r="H856" s="61">
        <f t="shared" si="187"/>
        <v>8</v>
      </c>
      <c r="I856" s="61" t="str">
        <f>VLOOKUP(H856,'Lookup Values'!$C$2:$D$13,2,FALSE)</f>
        <v>AUG</v>
      </c>
      <c r="J856" s="61">
        <f t="shared" si="188"/>
        <v>7</v>
      </c>
      <c r="K856" s="61">
        <f t="shared" si="189"/>
        <v>3</v>
      </c>
      <c r="L856" s="61" t="str">
        <f>VLOOKUP(K856,'Lookup Values'!$F$2:$G$8,2,FALSE)</f>
        <v>Tuesday</v>
      </c>
      <c r="M856" s="3">
        <v>39307</v>
      </c>
      <c r="N856" s="63">
        <f t="shared" si="182"/>
        <v>6</v>
      </c>
      <c r="O856" s="8">
        <v>0.62551306776457694</v>
      </c>
      <c r="P856" t="s">
        <v>24</v>
      </c>
      <c r="Q856" t="s">
        <v>25</v>
      </c>
      <c r="R856" t="str">
        <f t="shared" si="190"/>
        <v>Education: Tango Lessons</v>
      </c>
      <c r="S856" t="s">
        <v>23</v>
      </c>
      <c r="T856" t="s">
        <v>16</v>
      </c>
      <c r="U856" s="1">
        <v>35</v>
      </c>
      <c r="V856" s="1" t="str">
        <f t="shared" si="191"/>
        <v>Education: $35.00</v>
      </c>
      <c r="W856" s="1">
        <f>IF(U856="","",ROUND(U856*'Lookup Values'!$A$2,2))</f>
        <v>3.11</v>
      </c>
      <c r="X856" s="9" t="str">
        <f t="shared" si="192"/>
        <v>Expense</v>
      </c>
      <c r="Y856" s="2" t="s">
        <v>773</v>
      </c>
      <c r="Z856" s="3">
        <f t="shared" si="193"/>
        <v>39301</v>
      </c>
      <c r="AA856" s="67" t="str">
        <f t="shared" si="194"/>
        <v>NO</v>
      </c>
      <c r="AB856" s="2" t="str">
        <f t="shared" si="195"/>
        <v>NO</v>
      </c>
      <c r="AC856" t="str">
        <f>IF(AND(AND(G856&gt;=2007,G856&lt;=2009),OR(S856&lt;&gt;"MTA",S856&lt;&gt;"Fandango"),OR(P856="Food",P856="Shopping",P856="Entertainment")),"Awesome Transaction",IF(AND(G856&lt;=2010,Q856&lt;&gt;"Alcohol"),"Late Transaction",IF(G856=2006,"Early Transaction","CRAP Transaction")))</f>
        <v>Late Transaction</v>
      </c>
    </row>
    <row r="857" spans="1:29" x14ac:dyDescent="0.25">
      <c r="A857" s="2">
        <v>856</v>
      </c>
      <c r="B857" s="3" t="str">
        <f>TEXT(C857,"yymmdd") &amp; "-" &amp; UPPER(LEFT(P857,2)) &amp; "-" &amp; UPPER(LEFT(S857,3))</f>
        <v>090616-FO-CIT</v>
      </c>
      <c r="C857" s="3">
        <v>39980</v>
      </c>
      <c r="D857" s="3">
        <f t="shared" si="183"/>
        <v>39994</v>
      </c>
      <c r="E857" s="3">
        <f t="shared" si="184"/>
        <v>40041</v>
      </c>
      <c r="F857" s="3">
        <f t="shared" si="185"/>
        <v>39994</v>
      </c>
      <c r="G857" s="61">
        <f t="shared" si="186"/>
        <v>2009</v>
      </c>
      <c r="H857" s="61">
        <f t="shared" si="187"/>
        <v>6</v>
      </c>
      <c r="I857" s="61" t="str">
        <f>VLOOKUP(H857,'Lookup Values'!$C$2:$D$13,2,FALSE)</f>
        <v>JUN</v>
      </c>
      <c r="J857" s="61">
        <f t="shared" si="188"/>
        <v>16</v>
      </c>
      <c r="K857" s="61">
        <f t="shared" si="189"/>
        <v>3</v>
      </c>
      <c r="L857" s="61" t="str">
        <f>VLOOKUP(K857,'Lookup Values'!$F$2:$G$8,2,FALSE)</f>
        <v>Tuesday</v>
      </c>
      <c r="M857" s="3">
        <v>39983</v>
      </c>
      <c r="N857" s="63">
        <f t="shared" si="182"/>
        <v>3</v>
      </c>
      <c r="O857" s="8">
        <v>6.5402591489337469E-3</v>
      </c>
      <c r="P857" t="s">
        <v>18</v>
      </c>
      <c r="Q857" t="s">
        <v>43</v>
      </c>
      <c r="R857" t="str">
        <f t="shared" si="190"/>
        <v>Food: Coffee</v>
      </c>
      <c r="S857" t="s">
        <v>42</v>
      </c>
      <c r="T857" t="s">
        <v>16</v>
      </c>
      <c r="U857" s="1">
        <v>327</v>
      </c>
      <c r="V857" s="1" t="str">
        <f t="shared" si="191"/>
        <v>Food: $327.00</v>
      </c>
      <c r="W857" s="1">
        <f>IF(U857="","",ROUND(U857*'Lookup Values'!$A$2,2))</f>
        <v>29.02</v>
      </c>
      <c r="X857" s="9" t="str">
        <f t="shared" si="192"/>
        <v>Expense</v>
      </c>
      <c r="Y857" s="2" t="s">
        <v>762</v>
      </c>
      <c r="Z857" s="3">
        <f t="shared" si="193"/>
        <v>39980</v>
      </c>
      <c r="AA857" s="67" t="str">
        <f t="shared" si="194"/>
        <v>NO</v>
      </c>
      <c r="AB857" s="2" t="str">
        <f t="shared" si="195"/>
        <v>NO</v>
      </c>
      <c r="AC857" t="str">
        <f>IF(AND(AND(G857&gt;=2007,G857&lt;=2009),OR(S857&lt;&gt;"MTA",S857&lt;&gt;"Fandango"),OR(P857="Food",P857="Shopping",P857="Entertainment")),"Awesome Transaction",IF(AND(G857&lt;=2010,Q857&lt;&gt;"Alcohol"),"Late Transaction",IF(G857=2006,"Early Transaction","CRAP Transaction")))</f>
        <v>Awesome Transaction</v>
      </c>
    </row>
    <row r="858" spans="1:29" x14ac:dyDescent="0.25">
      <c r="A858" s="2">
        <v>857</v>
      </c>
      <c r="B858" s="3" t="str">
        <f>TEXT(C858,"yymmdd") &amp; "-" &amp; UPPER(LEFT(P858,2)) &amp; "-" &amp; UPPER(LEFT(S858,3))</f>
        <v>101228-HO-BED</v>
      </c>
      <c r="C858" s="3">
        <v>40540</v>
      </c>
      <c r="D858" s="3">
        <f t="shared" si="183"/>
        <v>40554</v>
      </c>
      <c r="E858" s="3">
        <f t="shared" si="184"/>
        <v>40602</v>
      </c>
      <c r="F858" s="3">
        <f t="shared" si="185"/>
        <v>40543</v>
      </c>
      <c r="G858" s="61">
        <f t="shared" si="186"/>
        <v>2010</v>
      </c>
      <c r="H858" s="61">
        <f t="shared" si="187"/>
        <v>12</v>
      </c>
      <c r="I858" s="61" t="str">
        <f>VLOOKUP(H858,'Lookup Values'!$C$2:$D$13,2,FALSE)</f>
        <v>DEC</v>
      </c>
      <c r="J858" s="61">
        <f t="shared" si="188"/>
        <v>28</v>
      </c>
      <c r="K858" s="61">
        <f t="shared" si="189"/>
        <v>3</v>
      </c>
      <c r="L858" s="61" t="str">
        <f>VLOOKUP(K858,'Lookup Values'!$F$2:$G$8,2,FALSE)</f>
        <v>Tuesday</v>
      </c>
      <c r="M858" s="3">
        <v>40547</v>
      </c>
      <c r="N858" s="63">
        <f t="shared" si="182"/>
        <v>7</v>
      </c>
      <c r="O858" s="8">
        <v>0.21093198643878874</v>
      </c>
      <c r="P858" t="s">
        <v>38</v>
      </c>
      <c r="Q858" t="s">
        <v>39</v>
      </c>
      <c r="R858" t="str">
        <f t="shared" si="190"/>
        <v>Home: Cleaning Supplies</v>
      </c>
      <c r="S858" t="s">
        <v>37</v>
      </c>
      <c r="T858" t="s">
        <v>16</v>
      </c>
      <c r="U858" s="1">
        <v>316</v>
      </c>
      <c r="V858" s="1" t="str">
        <f t="shared" si="191"/>
        <v>Home: $316.00</v>
      </c>
      <c r="W858" s="1">
        <f>IF(U858="","",ROUND(U858*'Lookup Values'!$A$2,2))</f>
        <v>28.05</v>
      </c>
      <c r="X858" s="9" t="str">
        <f t="shared" si="192"/>
        <v>Expense</v>
      </c>
      <c r="Y858" s="2" t="s">
        <v>774</v>
      </c>
      <c r="Z858" s="3">
        <f t="shared" si="193"/>
        <v>40540</v>
      </c>
      <c r="AA858" s="67" t="str">
        <f t="shared" si="194"/>
        <v>NO</v>
      </c>
      <c r="AB858" s="2" t="str">
        <f t="shared" si="195"/>
        <v>NO</v>
      </c>
      <c r="AC858" t="str">
        <f>IF(AND(AND(G858&gt;=2007,G858&lt;=2009),OR(S858&lt;&gt;"MTA",S858&lt;&gt;"Fandango"),OR(P858="Food",P858="Shopping",P858="Entertainment")),"Awesome Transaction",IF(AND(G858&lt;=2010,Q858&lt;&gt;"Alcohol"),"Late Transaction",IF(G858=2006,"Early Transaction","CRAP Transaction")))</f>
        <v>Late Transaction</v>
      </c>
    </row>
    <row r="859" spans="1:29" x14ac:dyDescent="0.25">
      <c r="A859" s="2">
        <v>858</v>
      </c>
      <c r="B859" s="3" t="str">
        <f>TEXT(C859,"yymmdd") &amp; "-" &amp; UPPER(LEFT(P859,2)) &amp; "-" &amp; UPPER(LEFT(S859,3))</f>
        <v>090211-IN-LEG</v>
      </c>
      <c r="C859" s="3">
        <v>39855</v>
      </c>
      <c r="D859" s="3">
        <f t="shared" si="183"/>
        <v>39869</v>
      </c>
      <c r="E859" s="3">
        <f t="shared" si="184"/>
        <v>39914</v>
      </c>
      <c r="F859" s="3">
        <f t="shared" si="185"/>
        <v>39872</v>
      </c>
      <c r="G859" s="61">
        <f t="shared" si="186"/>
        <v>2009</v>
      </c>
      <c r="H859" s="61">
        <f t="shared" si="187"/>
        <v>2</v>
      </c>
      <c r="I859" s="61" t="str">
        <f>VLOOKUP(H859,'Lookup Values'!$C$2:$D$13,2,FALSE)</f>
        <v>FEB</v>
      </c>
      <c r="J859" s="61">
        <f t="shared" si="188"/>
        <v>11</v>
      </c>
      <c r="K859" s="61">
        <f t="shared" si="189"/>
        <v>4</v>
      </c>
      <c r="L859" s="61" t="str">
        <f>VLOOKUP(K859,'Lookup Values'!$F$2:$G$8,2,FALSE)</f>
        <v>Wednesday</v>
      </c>
      <c r="M859" s="3">
        <v>39864</v>
      </c>
      <c r="N859" s="63">
        <f t="shared" si="182"/>
        <v>9</v>
      </c>
      <c r="O859" s="8">
        <v>0.4111035607849518</v>
      </c>
      <c r="P859" t="s">
        <v>61</v>
      </c>
      <c r="Q859" t="s">
        <v>63</v>
      </c>
      <c r="R859" t="str">
        <f t="shared" si="190"/>
        <v>Income: Freelance Project</v>
      </c>
      <c r="S859" t="s">
        <v>66</v>
      </c>
      <c r="T859" t="s">
        <v>16</v>
      </c>
      <c r="U859" s="1">
        <v>60</v>
      </c>
      <c r="V859" s="1" t="str">
        <f t="shared" si="191"/>
        <v>Income: $60.00</v>
      </c>
      <c r="W859" s="1">
        <f>IF(U859="","",ROUND(U859*'Lookup Values'!$A$2,2))</f>
        <v>5.33</v>
      </c>
      <c r="X859" s="9" t="str">
        <f t="shared" si="192"/>
        <v>Income</v>
      </c>
      <c r="Y859" s="2" t="s">
        <v>775</v>
      </c>
      <c r="Z859" s="3">
        <f t="shared" si="193"/>
        <v>39855</v>
      </c>
      <c r="AA859" s="67" t="str">
        <f t="shared" si="194"/>
        <v>NO</v>
      </c>
      <c r="AB859" s="2" t="str">
        <f t="shared" si="195"/>
        <v>NO</v>
      </c>
      <c r="AC859" t="str">
        <f>IF(AND(AND(G859&gt;=2007,G859&lt;=2009),OR(S859&lt;&gt;"MTA",S859&lt;&gt;"Fandango"),OR(P859="Food",P859="Shopping",P859="Entertainment")),"Awesome Transaction",IF(AND(G859&lt;=2010,Q859&lt;&gt;"Alcohol"),"Late Transaction",IF(G859=2006,"Early Transaction","CRAP Transaction")))</f>
        <v>Late Transaction</v>
      </c>
    </row>
    <row r="860" spans="1:29" x14ac:dyDescent="0.25">
      <c r="A860" s="2">
        <v>859</v>
      </c>
      <c r="B860" s="3" t="str">
        <f>TEXT(C860,"yymmdd") &amp; "-" &amp; UPPER(LEFT(P860,2)) &amp; "-" &amp; UPPER(LEFT(S860,3))</f>
        <v>100927-FO-BAN</v>
      </c>
      <c r="C860" s="3">
        <v>40448</v>
      </c>
      <c r="D860" s="3">
        <f t="shared" si="183"/>
        <v>40462</v>
      </c>
      <c r="E860" s="3">
        <f t="shared" si="184"/>
        <v>40509</v>
      </c>
      <c r="F860" s="3">
        <f t="shared" si="185"/>
        <v>40451</v>
      </c>
      <c r="G860" s="61">
        <f t="shared" si="186"/>
        <v>2010</v>
      </c>
      <c r="H860" s="61">
        <f t="shared" si="187"/>
        <v>9</v>
      </c>
      <c r="I860" s="61" t="str">
        <f>VLOOKUP(H860,'Lookup Values'!$C$2:$D$13,2,FALSE)</f>
        <v>SEP</v>
      </c>
      <c r="J860" s="61">
        <f t="shared" si="188"/>
        <v>27</v>
      </c>
      <c r="K860" s="61">
        <f t="shared" si="189"/>
        <v>2</v>
      </c>
      <c r="L860" s="61" t="str">
        <f>VLOOKUP(K860,'Lookup Values'!$F$2:$G$8,2,FALSE)</f>
        <v>Monday</v>
      </c>
      <c r="M860" s="3">
        <v>40453</v>
      </c>
      <c r="N860" s="63">
        <f t="shared" si="182"/>
        <v>5</v>
      </c>
      <c r="O860" s="8">
        <v>0.43679051709603567</v>
      </c>
      <c r="P860" t="s">
        <v>18</v>
      </c>
      <c r="Q860" t="s">
        <v>19</v>
      </c>
      <c r="R860" t="str">
        <f t="shared" si="190"/>
        <v>Food: Restaurants</v>
      </c>
      <c r="S860" t="s">
        <v>17</v>
      </c>
      <c r="T860" t="s">
        <v>26</v>
      </c>
      <c r="U860" s="1">
        <v>30</v>
      </c>
      <c r="V860" s="1" t="str">
        <f t="shared" si="191"/>
        <v>Food: $30.00</v>
      </c>
      <c r="W860" s="1">
        <f>IF(U860="","",ROUND(U860*'Lookup Values'!$A$2,2))</f>
        <v>2.66</v>
      </c>
      <c r="X860" s="9" t="str">
        <f t="shared" si="192"/>
        <v>Expense</v>
      </c>
      <c r="Y860" s="2" t="s">
        <v>502</v>
      </c>
      <c r="Z860" s="3">
        <f t="shared" si="193"/>
        <v>40448</v>
      </c>
      <c r="AA860" s="67" t="str">
        <f t="shared" si="194"/>
        <v>NO</v>
      </c>
      <c r="AB860" s="2" t="str">
        <f t="shared" si="195"/>
        <v>NO</v>
      </c>
      <c r="AC860" t="str">
        <f>IF(AND(AND(G860&gt;=2007,G860&lt;=2009),OR(S860&lt;&gt;"MTA",S860&lt;&gt;"Fandango"),OR(P860="Food",P860="Shopping",P860="Entertainment")),"Awesome Transaction",IF(AND(G860&lt;=2010,Q860&lt;&gt;"Alcohol"),"Late Transaction",IF(G860=2006,"Early Transaction","CRAP Transaction")))</f>
        <v>Late Transaction</v>
      </c>
    </row>
    <row r="861" spans="1:29" x14ac:dyDescent="0.25">
      <c r="A861" s="2">
        <v>860</v>
      </c>
      <c r="B861" s="3" t="str">
        <f>TEXT(C861,"yymmdd") &amp; "-" &amp; UPPER(LEFT(P861,2)) &amp; "-" &amp; UPPER(LEFT(S861,3))</f>
        <v>070108-FO-CIT</v>
      </c>
      <c r="C861" s="3">
        <v>39090</v>
      </c>
      <c r="D861" s="3">
        <f t="shared" si="183"/>
        <v>39104</v>
      </c>
      <c r="E861" s="3">
        <f t="shared" si="184"/>
        <v>39149</v>
      </c>
      <c r="F861" s="3">
        <f t="shared" si="185"/>
        <v>39113</v>
      </c>
      <c r="G861" s="61">
        <f t="shared" si="186"/>
        <v>2007</v>
      </c>
      <c r="H861" s="61">
        <f t="shared" si="187"/>
        <v>1</v>
      </c>
      <c r="I861" s="61" t="str">
        <f>VLOOKUP(H861,'Lookup Values'!$C$2:$D$13,2,FALSE)</f>
        <v>JAN</v>
      </c>
      <c r="J861" s="61">
        <f t="shared" si="188"/>
        <v>8</v>
      </c>
      <c r="K861" s="61">
        <f t="shared" si="189"/>
        <v>2</v>
      </c>
      <c r="L861" s="61" t="str">
        <f>VLOOKUP(K861,'Lookup Values'!$F$2:$G$8,2,FALSE)</f>
        <v>Monday</v>
      </c>
      <c r="M861" s="3">
        <v>39097</v>
      </c>
      <c r="N861" s="63">
        <f t="shared" si="182"/>
        <v>7</v>
      </c>
      <c r="O861" s="8">
        <v>0.95829188711292523</v>
      </c>
      <c r="P861" t="s">
        <v>18</v>
      </c>
      <c r="Q861" t="s">
        <v>43</v>
      </c>
      <c r="R861" t="str">
        <f t="shared" si="190"/>
        <v>Food: Coffee</v>
      </c>
      <c r="S861" t="s">
        <v>42</v>
      </c>
      <c r="T861" t="s">
        <v>29</v>
      </c>
      <c r="U861" s="1">
        <v>34</v>
      </c>
      <c r="V861" s="1" t="str">
        <f t="shared" si="191"/>
        <v>Food: $34.00</v>
      </c>
      <c r="W861" s="1">
        <f>IF(U861="","",ROUND(U861*'Lookup Values'!$A$2,2))</f>
        <v>3.02</v>
      </c>
      <c r="X861" s="9" t="str">
        <f t="shared" si="192"/>
        <v>Expense</v>
      </c>
      <c r="Y861" s="2" t="s">
        <v>776</v>
      </c>
      <c r="Z861" s="3">
        <f t="shared" si="193"/>
        <v>39090</v>
      </c>
      <c r="AA861" s="67" t="str">
        <f t="shared" si="194"/>
        <v>NO</v>
      </c>
      <c r="AB861" s="2" t="str">
        <f t="shared" si="195"/>
        <v>NO</v>
      </c>
      <c r="AC861" t="str">
        <f>IF(AND(AND(G861&gt;=2007,G861&lt;=2009),OR(S861&lt;&gt;"MTA",S861&lt;&gt;"Fandango"),OR(P861="Food",P861="Shopping",P861="Entertainment")),"Awesome Transaction",IF(AND(G861&lt;=2010,Q861&lt;&gt;"Alcohol"),"Late Transaction",IF(G861=2006,"Early Transaction","CRAP Transaction")))</f>
        <v>Awesome Transaction</v>
      </c>
    </row>
    <row r="862" spans="1:29" x14ac:dyDescent="0.25">
      <c r="A862" s="2">
        <v>861</v>
      </c>
      <c r="B862" s="3" t="str">
        <f>TEXT(C862,"yymmdd") &amp; "-" &amp; UPPER(LEFT(P862,2)) &amp; "-" &amp; UPPER(LEFT(S862,3))</f>
        <v>100627-ED-SKI</v>
      </c>
      <c r="C862" s="3">
        <v>40356</v>
      </c>
      <c r="D862" s="3">
        <f t="shared" si="183"/>
        <v>40368</v>
      </c>
      <c r="E862" s="3">
        <f t="shared" si="184"/>
        <v>40417</v>
      </c>
      <c r="F862" s="3">
        <f t="shared" si="185"/>
        <v>40359</v>
      </c>
      <c r="G862" s="61">
        <f t="shared" si="186"/>
        <v>2010</v>
      </c>
      <c r="H862" s="61">
        <f t="shared" si="187"/>
        <v>6</v>
      </c>
      <c r="I862" s="61" t="str">
        <f>VLOOKUP(H862,'Lookup Values'!$C$2:$D$13,2,FALSE)</f>
        <v>JUN</v>
      </c>
      <c r="J862" s="61">
        <f t="shared" si="188"/>
        <v>27</v>
      </c>
      <c r="K862" s="61">
        <f t="shared" si="189"/>
        <v>1</v>
      </c>
      <c r="L862" s="61" t="str">
        <f>VLOOKUP(K862,'Lookup Values'!$F$2:$G$8,2,FALSE)</f>
        <v>Sunday</v>
      </c>
      <c r="M862" s="3">
        <v>40357</v>
      </c>
      <c r="N862" s="63">
        <f t="shared" si="182"/>
        <v>1</v>
      </c>
      <c r="O862" s="8">
        <v>0.3060070309465156</v>
      </c>
      <c r="P862" t="s">
        <v>24</v>
      </c>
      <c r="Q862" t="s">
        <v>36</v>
      </c>
      <c r="R862" t="str">
        <f t="shared" si="190"/>
        <v>Education: Professional Development</v>
      </c>
      <c r="S862" t="s">
        <v>35</v>
      </c>
      <c r="T862" t="s">
        <v>29</v>
      </c>
      <c r="U862" s="1">
        <v>419</v>
      </c>
      <c r="V862" s="1" t="str">
        <f t="shared" si="191"/>
        <v>Education: $419.00</v>
      </c>
      <c r="W862" s="1">
        <f>IF(U862="","",ROUND(U862*'Lookup Values'!$A$2,2))</f>
        <v>37.19</v>
      </c>
      <c r="X862" s="9" t="str">
        <f t="shared" si="192"/>
        <v>Expense</v>
      </c>
      <c r="Y862" s="2" t="s">
        <v>310</v>
      </c>
      <c r="Z862" s="3">
        <f t="shared" si="193"/>
        <v>40356</v>
      </c>
      <c r="AA862" s="67" t="str">
        <f t="shared" si="194"/>
        <v>YES</v>
      </c>
      <c r="AB862" s="2" t="str">
        <f t="shared" si="195"/>
        <v>YES</v>
      </c>
      <c r="AC862" t="str">
        <f>IF(AND(AND(G862&gt;=2007,G862&lt;=2009),OR(S862&lt;&gt;"MTA",S862&lt;&gt;"Fandango"),OR(P862="Food",P862="Shopping",P862="Entertainment")),"Awesome Transaction",IF(AND(G862&lt;=2010,Q862&lt;&gt;"Alcohol"),"Late Transaction",IF(G862=2006,"Early Transaction","CRAP Transaction")))</f>
        <v>Late Transaction</v>
      </c>
    </row>
    <row r="863" spans="1:29" x14ac:dyDescent="0.25">
      <c r="A863" s="2">
        <v>862</v>
      </c>
      <c r="B863" s="3" t="str">
        <f>TEXT(C863,"yymmdd") &amp; "-" &amp; UPPER(LEFT(P863,2)) &amp; "-" &amp; UPPER(LEFT(S863,3))</f>
        <v>070726-FO-TRA</v>
      </c>
      <c r="C863" s="3">
        <v>39289</v>
      </c>
      <c r="D863" s="3">
        <f t="shared" si="183"/>
        <v>39303</v>
      </c>
      <c r="E863" s="3">
        <f t="shared" si="184"/>
        <v>39351</v>
      </c>
      <c r="F863" s="3">
        <f t="shared" si="185"/>
        <v>39294</v>
      </c>
      <c r="G863" s="61">
        <f t="shared" si="186"/>
        <v>2007</v>
      </c>
      <c r="H863" s="61">
        <f t="shared" si="187"/>
        <v>7</v>
      </c>
      <c r="I863" s="61" t="str">
        <f>VLOOKUP(H863,'Lookup Values'!$C$2:$D$13,2,FALSE)</f>
        <v>JUL</v>
      </c>
      <c r="J863" s="61">
        <f t="shared" si="188"/>
        <v>26</v>
      </c>
      <c r="K863" s="61">
        <f t="shared" si="189"/>
        <v>5</v>
      </c>
      <c r="L863" s="61" t="str">
        <f>VLOOKUP(K863,'Lookup Values'!$F$2:$G$8,2,FALSE)</f>
        <v>Thursday</v>
      </c>
      <c r="M863" s="3">
        <v>39294</v>
      </c>
      <c r="N863" s="63">
        <f t="shared" si="182"/>
        <v>5</v>
      </c>
      <c r="O863" s="8">
        <v>0.13501133688680145</v>
      </c>
      <c r="P863" t="s">
        <v>18</v>
      </c>
      <c r="Q863" t="s">
        <v>31</v>
      </c>
      <c r="R863" t="str">
        <f t="shared" si="190"/>
        <v>Food: Groceries</v>
      </c>
      <c r="S863" t="s">
        <v>30</v>
      </c>
      <c r="T863" t="s">
        <v>26</v>
      </c>
      <c r="U863" s="1">
        <v>133</v>
      </c>
      <c r="V863" s="1" t="str">
        <f t="shared" si="191"/>
        <v>Food: $133.00</v>
      </c>
      <c r="W863" s="1">
        <f>IF(U863="","",ROUND(U863*'Lookup Values'!$A$2,2))</f>
        <v>11.8</v>
      </c>
      <c r="X863" s="9" t="str">
        <f t="shared" si="192"/>
        <v>Expense</v>
      </c>
      <c r="Y863" s="2" t="s">
        <v>365</v>
      </c>
      <c r="Z863" s="3">
        <f t="shared" si="193"/>
        <v>39289</v>
      </c>
      <c r="AA863" s="67" t="str">
        <f t="shared" si="194"/>
        <v>NO</v>
      </c>
      <c r="AB863" s="2" t="str">
        <f t="shared" si="195"/>
        <v>NO</v>
      </c>
      <c r="AC863" t="str">
        <f>IF(AND(AND(G863&gt;=2007,G863&lt;=2009),OR(S863&lt;&gt;"MTA",S863&lt;&gt;"Fandango"),OR(P863="Food",P863="Shopping",P863="Entertainment")),"Awesome Transaction",IF(AND(G863&lt;=2010,Q863&lt;&gt;"Alcohol"),"Late Transaction",IF(G863=2006,"Early Transaction","CRAP Transaction")))</f>
        <v>Awesome Transaction</v>
      </c>
    </row>
    <row r="864" spans="1:29" x14ac:dyDescent="0.25">
      <c r="A864" s="2">
        <v>863</v>
      </c>
      <c r="B864" s="3" t="str">
        <f>TEXT(C864,"yymmdd") &amp; "-" &amp; UPPER(LEFT(P864,2)) &amp; "-" &amp; UPPER(LEFT(S864,3))</f>
        <v>071228-FO-CIT</v>
      </c>
      <c r="C864" s="3">
        <v>39444</v>
      </c>
      <c r="D864" s="3">
        <f t="shared" si="183"/>
        <v>39458</v>
      </c>
      <c r="E864" s="3">
        <f t="shared" si="184"/>
        <v>39506</v>
      </c>
      <c r="F864" s="3">
        <f t="shared" si="185"/>
        <v>39447</v>
      </c>
      <c r="G864" s="61">
        <f t="shared" si="186"/>
        <v>2007</v>
      </c>
      <c r="H864" s="61">
        <f t="shared" si="187"/>
        <v>12</v>
      </c>
      <c r="I864" s="61" t="str">
        <f>VLOOKUP(H864,'Lookup Values'!$C$2:$D$13,2,FALSE)</f>
        <v>DEC</v>
      </c>
      <c r="J864" s="61">
        <f t="shared" si="188"/>
        <v>28</v>
      </c>
      <c r="K864" s="61">
        <f t="shared" si="189"/>
        <v>6</v>
      </c>
      <c r="L864" s="61" t="str">
        <f>VLOOKUP(K864,'Lookup Values'!$F$2:$G$8,2,FALSE)</f>
        <v>Friday</v>
      </c>
      <c r="M864" s="3">
        <v>39451</v>
      </c>
      <c r="N864" s="63">
        <f t="shared" si="182"/>
        <v>7</v>
      </c>
      <c r="O864" s="8">
        <v>1.6350160240919287E-2</v>
      </c>
      <c r="P864" t="s">
        <v>18</v>
      </c>
      <c r="Q864" t="s">
        <v>43</v>
      </c>
      <c r="R864" t="str">
        <f t="shared" si="190"/>
        <v>Food: Coffee</v>
      </c>
      <c r="S864" t="s">
        <v>42</v>
      </c>
      <c r="T864" t="s">
        <v>16</v>
      </c>
      <c r="U864" s="1">
        <v>441</v>
      </c>
      <c r="V864" s="1" t="str">
        <f t="shared" si="191"/>
        <v>Food: $441.00</v>
      </c>
      <c r="W864" s="1">
        <f>IF(U864="","",ROUND(U864*'Lookup Values'!$A$2,2))</f>
        <v>39.14</v>
      </c>
      <c r="X864" s="9" t="str">
        <f t="shared" si="192"/>
        <v>Expense</v>
      </c>
      <c r="Y864" s="2" t="s">
        <v>777</v>
      </c>
      <c r="Z864" s="3">
        <f t="shared" si="193"/>
        <v>39444</v>
      </c>
      <c r="AA864" s="67" t="str">
        <f t="shared" si="194"/>
        <v>NO</v>
      </c>
      <c r="AB864" s="2" t="str">
        <f t="shared" si="195"/>
        <v>NO</v>
      </c>
      <c r="AC864" t="str">
        <f>IF(AND(AND(G864&gt;=2007,G864&lt;=2009),OR(S864&lt;&gt;"MTA",S864&lt;&gt;"Fandango"),OR(P864="Food",P864="Shopping",P864="Entertainment")),"Awesome Transaction",IF(AND(G864&lt;=2010,Q864&lt;&gt;"Alcohol"),"Late Transaction",IF(G864=2006,"Early Transaction","CRAP Transaction")))</f>
        <v>Awesome Transaction</v>
      </c>
    </row>
    <row r="865" spans="1:29" x14ac:dyDescent="0.25">
      <c r="A865" s="2">
        <v>864</v>
      </c>
      <c r="B865" s="3" t="str">
        <f>TEXT(C865,"yymmdd") &amp; "-" &amp; UPPER(LEFT(P865,2)) &amp; "-" &amp; UPPER(LEFT(S865,3))</f>
        <v>101219-IN-LEG</v>
      </c>
      <c r="C865" s="3">
        <v>40531</v>
      </c>
      <c r="D865" s="3">
        <f t="shared" si="183"/>
        <v>40543</v>
      </c>
      <c r="E865" s="3">
        <f t="shared" si="184"/>
        <v>40593</v>
      </c>
      <c r="F865" s="3">
        <f t="shared" si="185"/>
        <v>40543</v>
      </c>
      <c r="G865" s="61">
        <f t="shared" si="186"/>
        <v>2010</v>
      </c>
      <c r="H865" s="61">
        <f t="shared" si="187"/>
        <v>12</v>
      </c>
      <c r="I865" s="61" t="str">
        <f>VLOOKUP(H865,'Lookup Values'!$C$2:$D$13,2,FALSE)</f>
        <v>DEC</v>
      </c>
      <c r="J865" s="61">
        <f t="shared" si="188"/>
        <v>19</v>
      </c>
      <c r="K865" s="61">
        <f t="shared" si="189"/>
        <v>1</v>
      </c>
      <c r="L865" s="61" t="str">
        <f>VLOOKUP(K865,'Lookup Values'!$F$2:$G$8,2,FALSE)</f>
        <v>Sunday</v>
      </c>
      <c r="M865" s="3">
        <v>40539</v>
      </c>
      <c r="N865" s="63">
        <f t="shared" si="182"/>
        <v>8</v>
      </c>
      <c r="O865" s="8">
        <v>0.73030661763897697</v>
      </c>
      <c r="P865" t="s">
        <v>61</v>
      </c>
      <c r="Q865" t="s">
        <v>63</v>
      </c>
      <c r="R865" t="str">
        <f t="shared" si="190"/>
        <v>Income: Freelance Project</v>
      </c>
      <c r="S865" t="s">
        <v>66</v>
      </c>
      <c r="T865" t="s">
        <v>26</v>
      </c>
      <c r="U865" s="1">
        <v>446</v>
      </c>
      <c r="V865" s="1" t="str">
        <f t="shared" si="191"/>
        <v>Income: $446.00</v>
      </c>
      <c r="W865" s="1">
        <f>IF(U865="","",ROUND(U865*'Lookup Values'!$A$2,2))</f>
        <v>39.58</v>
      </c>
      <c r="X865" s="9" t="str">
        <f t="shared" si="192"/>
        <v>Income</v>
      </c>
      <c r="Y865" s="2" t="s">
        <v>778</v>
      </c>
      <c r="Z865" s="3">
        <f t="shared" si="193"/>
        <v>40531</v>
      </c>
      <c r="AA865" s="67" t="str">
        <f t="shared" si="194"/>
        <v>NO</v>
      </c>
      <c r="AB865" s="2" t="str">
        <f t="shared" si="195"/>
        <v>NO</v>
      </c>
      <c r="AC865" t="str">
        <f>IF(AND(AND(G865&gt;=2007,G865&lt;=2009),OR(S865&lt;&gt;"MTA",S865&lt;&gt;"Fandango"),OR(P865="Food",P865="Shopping",P865="Entertainment")),"Awesome Transaction",IF(AND(G865&lt;=2010,Q865&lt;&gt;"Alcohol"),"Late Transaction",IF(G865=2006,"Early Transaction","CRAP Transaction")))</f>
        <v>Late Transaction</v>
      </c>
    </row>
    <row r="866" spans="1:29" x14ac:dyDescent="0.25">
      <c r="A866" s="2">
        <v>865</v>
      </c>
      <c r="B866" s="3" t="str">
        <f>TEXT(C866,"yymmdd") &amp; "-" &amp; UPPER(LEFT(P866,2)) &amp; "-" &amp; UPPER(LEFT(S866,3))</f>
        <v>111019-SH-AMA</v>
      </c>
      <c r="C866" s="3">
        <v>40835</v>
      </c>
      <c r="D866" s="3">
        <f t="shared" si="183"/>
        <v>40849</v>
      </c>
      <c r="E866" s="3">
        <f t="shared" si="184"/>
        <v>40896</v>
      </c>
      <c r="F866" s="3">
        <f t="shared" si="185"/>
        <v>40847</v>
      </c>
      <c r="G866" s="61">
        <f t="shared" si="186"/>
        <v>2011</v>
      </c>
      <c r="H866" s="61">
        <f t="shared" si="187"/>
        <v>10</v>
      </c>
      <c r="I866" s="61" t="str">
        <f>VLOOKUP(H866,'Lookup Values'!$C$2:$D$13,2,FALSE)</f>
        <v>OCT</v>
      </c>
      <c r="J866" s="61">
        <f t="shared" si="188"/>
        <v>19</v>
      </c>
      <c r="K866" s="61">
        <f t="shared" si="189"/>
        <v>4</v>
      </c>
      <c r="L866" s="61" t="str">
        <f>VLOOKUP(K866,'Lookup Values'!$F$2:$G$8,2,FALSE)</f>
        <v>Wednesday</v>
      </c>
      <c r="M866" s="3">
        <v>40843</v>
      </c>
      <c r="N866" s="63">
        <f t="shared" si="182"/>
        <v>8</v>
      </c>
      <c r="O866" s="8">
        <v>0.80454945400390332</v>
      </c>
      <c r="P866" t="s">
        <v>21</v>
      </c>
      <c r="Q866" t="s">
        <v>22</v>
      </c>
      <c r="R866" t="str">
        <f t="shared" si="190"/>
        <v>Shopping: Electronics</v>
      </c>
      <c r="S866" t="s">
        <v>20</v>
      </c>
      <c r="T866" t="s">
        <v>29</v>
      </c>
      <c r="U866" s="1">
        <v>107</v>
      </c>
      <c r="V866" s="1" t="str">
        <f t="shared" si="191"/>
        <v>Shopping: $107.00</v>
      </c>
      <c r="W866" s="1">
        <f>IF(U866="","",ROUND(U866*'Lookup Values'!$A$2,2))</f>
        <v>9.5</v>
      </c>
      <c r="X866" s="9" t="str">
        <f t="shared" si="192"/>
        <v>Expense</v>
      </c>
      <c r="Y866" s="2" t="s">
        <v>251</v>
      </c>
      <c r="Z866" s="3">
        <f t="shared" si="193"/>
        <v>40835</v>
      </c>
      <c r="AA866" s="67" t="str">
        <f t="shared" si="194"/>
        <v>YES</v>
      </c>
      <c r="AB866" s="2" t="str">
        <f t="shared" si="195"/>
        <v>NO</v>
      </c>
      <c r="AC866" t="str">
        <f>IF(AND(AND(G866&gt;=2007,G866&lt;=2009),OR(S866&lt;&gt;"MTA",S866&lt;&gt;"Fandango"),OR(P866="Food",P866="Shopping",P866="Entertainment")),"Awesome Transaction",IF(AND(G866&lt;=2010,Q866&lt;&gt;"Alcohol"),"Late Transaction",IF(G866=2006,"Early Transaction","CRAP Transaction")))</f>
        <v>CRAP Transaction</v>
      </c>
    </row>
    <row r="867" spans="1:29" x14ac:dyDescent="0.25">
      <c r="A867" s="2">
        <v>866</v>
      </c>
      <c r="B867" s="3" t="str">
        <f>TEXT(C867,"yymmdd") &amp; "-" &amp; UPPER(LEFT(P867,2)) &amp; "-" &amp; UPPER(LEFT(S867,3))</f>
        <v>070805-EN-FAN</v>
      </c>
      <c r="C867" s="3">
        <v>39299</v>
      </c>
      <c r="D867" s="3">
        <f t="shared" si="183"/>
        <v>39311</v>
      </c>
      <c r="E867" s="3">
        <f t="shared" si="184"/>
        <v>39360</v>
      </c>
      <c r="F867" s="3">
        <f t="shared" si="185"/>
        <v>39325</v>
      </c>
      <c r="G867" s="61">
        <f t="shared" si="186"/>
        <v>2007</v>
      </c>
      <c r="H867" s="61">
        <f t="shared" si="187"/>
        <v>8</v>
      </c>
      <c r="I867" s="61" t="str">
        <f>VLOOKUP(H867,'Lookup Values'!$C$2:$D$13,2,FALSE)</f>
        <v>AUG</v>
      </c>
      <c r="J867" s="61">
        <f t="shared" si="188"/>
        <v>5</v>
      </c>
      <c r="K867" s="61">
        <f t="shared" si="189"/>
        <v>1</v>
      </c>
      <c r="L867" s="61" t="str">
        <f>VLOOKUP(K867,'Lookup Values'!$F$2:$G$8,2,FALSE)</f>
        <v>Sunday</v>
      </c>
      <c r="M867" s="3">
        <v>39301</v>
      </c>
      <c r="N867" s="63">
        <f t="shared" si="182"/>
        <v>2</v>
      </c>
      <c r="O867" s="8">
        <v>0.75862995209251149</v>
      </c>
      <c r="P867" t="s">
        <v>14</v>
      </c>
      <c r="Q867" t="s">
        <v>28</v>
      </c>
      <c r="R867" t="str">
        <f t="shared" si="190"/>
        <v>Entertainment: Movies</v>
      </c>
      <c r="S867" t="s">
        <v>27</v>
      </c>
      <c r="T867" t="s">
        <v>29</v>
      </c>
      <c r="U867" s="1">
        <v>86</v>
      </c>
      <c r="V867" s="1" t="str">
        <f t="shared" si="191"/>
        <v>Entertainment: $86.00</v>
      </c>
      <c r="W867" s="1">
        <f>IF(U867="","",ROUND(U867*'Lookup Values'!$A$2,2))</f>
        <v>7.63</v>
      </c>
      <c r="X867" s="9" t="str">
        <f t="shared" si="192"/>
        <v>Expense</v>
      </c>
      <c r="Y867" s="2" t="s">
        <v>779</v>
      </c>
      <c r="Z867" s="3">
        <f t="shared" si="193"/>
        <v>39299</v>
      </c>
      <c r="AA867" s="67" t="str">
        <f t="shared" si="194"/>
        <v>NO</v>
      </c>
      <c r="AB867" s="2" t="str">
        <f t="shared" si="195"/>
        <v>NO</v>
      </c>
      <c r="AC867" t="str">
        <f>IF(AND(AND(G867&gt;=2007,G867&lt;=2009),OR(S867&lt;&gt;"MTA",S867&lt;&gt;"Fandango"),OR(P867="Food",P867="Shopping",P867="Entertainment")),"Awesome Transaction",IF(AND(G867&lt;=2010,Q867&lt;&gt;"Alcohol"),"Late Transaction",IF(G867=2006,"Early Transaction","CRAP Transaction")))</f>
        <v>Awesome Transaction</v>
      </c>
    </row>
    <row r="868" spans="1:29" x14ac:dyDescent="0.25">
      <c r="A868" s="2">
        <v>867</v>
      </c>
      <c r="B868" s="3" t="str">
        <f>TEXT(C868,"yymmdd") &amp; "-" &amp; UPPER(LEFT(P868,2)) &amp; "-" &amp; UPPER(LEFT(S868,3))</f>
        <v>110831-FO-TRA</v>
      </c>
      <c r="C868" s="3">
        <v>40786</v>
      </c>
      <c r="D868" s="3">
        <f t="shared" si="183"/>
        <v>40800</v>
      </c>
      <c r="E868" s="3">
        <f t="shared" si="184"/>
        <v>40847</v>
      </c>
      <c r="F868" s="3">
        <f t="shared" si="185"/>
        <v>40786</v>
      </c>
      <c r="G868" s="61">
        <f t="shared" si="186"/>
        <v>2011</v>
      </c>
      <c r="H868" s="61">
        <f t="shared" si="187"/>
        <v>8</v>
      </c>
      <c r="I868" s="61" t="str">
        <f>VLOOKUP(H868,'Lookup Values'!$C$2:$D$13,2,FALSE)</f>
        <v>AUG</v>
      </c>
      <c r="J868" s="61">
        <f t="shared" si="188"/>
        <v>31</v>
      </c>
      <c r="K868" s="61">
        <f t="shared" si="189"/>
        <v>4</v>
      </c>
      <c r="L868" s="61" t="str">
        <f>VLOOKUP(K868,'Lookup Values'!$F$2:$G$8,2,FALSE)</f>
        <v>Wednesday</v>
      </c>
      <c r="M868" s="3">
        <v>40788</v>
      </c>
      <c r="N868" s="63">
        <f t="shared" si="182"/>
        <v>2</v>
      </c>
      <c r="O868" s="8">
        <v>5.4777140937530611E-2</v>
      </c>
      <c r="P868" t="s">
        <v>18</v>
      </c>
      <c r="Q868" t="s">
        <v>31</v>
      </c>
      <c r="R868" t="str">
        <f t="shared" si="190"/>
        <v>Food: Groceries</v>
      </c>
      <c r="S868" t="s">
        <v>30</v>
      </c>
      <c r="T868" t="s">
        <v>29</v>
      </c>
      <c r="U868" s="1">
        <v>400</v>
      </c>
      <c r="V868" s="1" t="str">
        <f t="shared" si="191"/>
        <v>Food: $400.00</v>
      </c>
      <c r="W868" s="1">
        <f>IF(U868="","",ROUND(U868*'Lookup Values'!$A$2,2))</f>
        <v>35.5</v>
      </c>
      <c r="X868" s="9" t="str">
        <f t="shared" si="192"/>
        <v>Expense</v>
      </c>
      <c r="Y868" s="2" t="s">
        <v>780</v>
      </c>
      <c r="Z868" s="3">
        <f t="shared" si="193"/>
        <v>40786</v>
      </c>
      <c r="AA868" s="67" t="str">
        <f t="shared" si="194"/>
        <v>NO</v>
      </c>
      <c r="AB868" s="2" t="str">
        <f t="shared" si="195"/>
        <v>NO</v>
      </c>
      <c r="AC868" t="str">
        <f>IF(AND(AND(G868&gt;=2007,G868&lt;=2009),OR(S868&lt;&gt;"MTA",S868&lt;&gt;"Fandango"),OR(P868="Food",P868="Shopping",P868="Entertainment")),"Awesome Transaction",IF(AND(G868&lt;=2010,Q868&lt;&gt;"Alcohol"),"Late Transaction",IF(G868=2006,"Early Transaction","CRAP Transaction")))</f>
        <v>CRAP Transaction</v>
      </c>
    </row>
    <row r="869" spans="1:29" x14ac:dyDescent="0.25">
      <c r="A869" s="2">
        <v>868</v>
      </c>
      <c r="B869" s="3" t="str">
        <f>TEXT(C869,"yymmdd") &amp; "-" &amp; UPPER(LEFT(P869,2)) &amp; "-" &amp; UPPER(LEFT(S869,3))</f>
        <v>071106-IN-LEG</v>
      </c>
      <c r="C869" s="3">
        <v>39392</v>
      </c>
      <c r="D869" s="3">
        <f t="shared" si="183"/>
        <v>39406</v>
      </c>
      <c r="E869" s="3">
        <f t="shared" si="184"/>
        <v>39453</v>
      </c>
      <c r="F869" s="3">
        <f t="shared" si="185"/>
        <v>39416</v>
      </c>
      <c r="G869" s="61">
        <f t="shared" si="186"/>
        <v>2007</v>
      </c>
      <c r="H869" s="61">
        <f t="shared" si="187"/>
        <v>11</v>
      </c>
      <c r="I869" s="61" t="str">
        <f>VLOOKUP(H869,'Lookup Values'!$C$2:$D$13,2,FALSE)</f>
        <v>NOV</v>
      </c>
      <c r="J869" s="61">
        <f t="shared" si="188"/>
        <v>6</v>
      </c>
      <c r="K869" s="61">
        <f t="shared" si="189"/>
        <v>3</v>
      </c>
      <c r="L869" s="61" t="str">
        <f>VLOOKUP(K869,'Lookup Values'!$F$2:$G$8,2,FALSE)</f>
        <v>Tuesday</v>
      </c>
      <c r="M869" s="3">
        <v>39399</v>
      </c>
      <c r="N869" s="63">
        <f t="shared" si="182"/>
        <v>7</v>
      </c>
      <c r="O869" s="8">
        <v>0.81512966841799084</v>
      </c>
      <c r="P869" t="s">
        <v>61</v>
      </c>
      <c r="Q869" t="s">
        <v>63</v>
      </c>
      <c r="R869" t="str">
        <f t="shared" si="190"/>
        <v>Income: Freelance Project</v>
      </c>
      <c r="S869" t="s">
        <v>66</v>
      </c>
      <c r="T869" t="s">
        <v>29</v>
      </c>
      <c r="U869" s="1">
        <v>439</v>
      </c>
      <c r="V869" s="1" t="str">
        <f t="shared" si="191"/>
        <v>Income: $439.00</v>
      </c>
      <c r="W869" s="1">
        <f>IF(U869="","",ROUND(U869*'Lookup Values'!$A$2,2))</f>
        <v>38.96</v>
      </c>
      <c r="X869" s="9" t="str">
        <f t="shared" si="192"/>
        <v>Income</v>
      </c>
      <c r="Y869" s="2" t="s">
        <v>781</v>
      </c>
      <c r="Z869" s="3">
        <f t="shared" si="193"/>
        <v>39392</v>
      </c>
      <c r="AA869" s="67" t="str">
        <f t="shared" si="194"/>
        <v>NO</v>
      </c>
      <c r="AB869" s="2" t="str">
        <f t="shared" si="195"/>
        <v>NO</v>
      </c>
      <c r="AC869" t="str">
        <f>IF(AND(AND(G869&gt;=2007,G869&lt;=2009),OR(S869&lt;&gt;"MTA",S869&lt;&gt;"Fandango"),OR(P869="Food",P869="Shopping",P869="Entertainment")),"Awesome Transaction",IF(AND(G869&lt;=2010,Q869&lt;&gt;"Alcohol"),"Late Transaction",IF(G869=2006,"Early Transaction","CRAP Transaction")))</f>
        <v>Late Transaction</v>
      </c>
    </row>
    <row r="870" spans="1:29" x14ac:dyDescent="0.25">
      <c r="A870" s="2">
        <v>869</v>
      </c>
      <c r="B870" s="3" t="str">
        <f>TEXT(C870,"yymmdd") &amp; "-" &amp; UPPER(LEFT(P870,2)) &amp; "-" &amp; UPPER(LEFT(S870,3))</f>
        <v>101204-IN-AUN</v>
      </c>
      <c r="C870" s="3">
        <v>40516</v>
      </c>
      <c r="D870" s="3">
        <f t="shared" si="183"/>
        <v>40529</v>
      </c>
      <c r="E870" s="3">
        <f t="shared" si="184"/>
        <v>40578</v>
      </c>
      <c r="F870" s="3">
        <f t="shared" si="185"/>
        <v>40543</v>
      </c>
      <c r="G870" s="61">
        <f t="shared" si="186"/>
        <v>2010</v>
      </c>
      <c r="H870" s="61">
        <f t="shared" si="187"/>
        <v>12</v>
      </c>
      <c r="I870" s="61" t="str">
        <f>VLOOKUP(H870,'Lookup Values'!$C$2:$D$13,2,FALSE)</f>
        <v>DEC</v>
      </c>
      <c r="J870" s="61">
        <f t="shared" si="188"/>
        <v>4</v>
      </c>
      <c r="K870" s="61">
        <f t="shared" si="189"/>
        <v>7</v>
      </c>
      <c r="L870" s="61" t="str">
        <f>VLOOKUP(K870,'Lookup Values'!$F$2:$G$8,2,FALSE)</f>
        <v>Saturday</v>
      </c>
      <c r="M870" s="3">
        <v>40525</v>
      </c>
      <c r="N870" s="63">
        <f t="shared" si="182"/>
        <v>9</v>
      </c>
      <c r="O870" s="8">
        <v>0.99916227688921355</v>
      </c>
      <c r="P870" t="s">
        <v>61</v>
      </c>
      <c r="Q870" t="s">
        <v>64</v>
      </c>
      <c r="R870" t="str">
        <f t="shared" si="190"/>
        <v>Income: Gift Received</v>
      </c>
      <c r="S870" t="s">
        <v>67</v>
      </c>
      <c r="T870" t="s">
        <v>29</v>
      </c>
      <c r="U870" s="1">
        <v>399</v>
      </c>
      <c r="V870" s="1" t="str">
        <f t="shared" si="191"/>
        <v>Income: $399.00</v>
      </c>
      <c r="W870" s="1">
        <f>IF(U870="","",ROUND(U870*'Lookup Values'!$A$2,2))</f>
        <v>35.409999999999997</v>
      </c>
      <c r="X870" s="9" t="str">
        <f t="shared" si="192"/>
        <v>Income</v>
      </c>
      <c r="Y870" s="2" t="s">
        <v>782</v>
      </c>
      <c r="Z870" s="3">
        <f t="shared" si="193"/>
        <v>40516</v>
      </c>
      <c r="AA870" s="67" t="str">
        <f t="shared" si="194"/>
        <v>NO</v>
      </c>
      <c r="AB870" s="2" t="str">
        <f t="shared" si="195"/>
        <v>NO</v>
      </c>
      <c r="AC870" t="str">
        <f>IF(AND(AND(G870&gt;=2007,G870&lt;=2009),OR(S870&lt;&gt;"MTA",S870&lt;&gt;"Fandango"),OR(P870="Food",P870="Shopping",P870="Entertainment")),"Awesome Transaction",IF(AND(G870&lt;=2010,Q870&lt;&gt;"Alcohol"),"Late Transaction",IF(G870=2006,"Early Transaction","CRAP Transaction")))</f>
        <v>Late Transaction</v>
      </c>
    </row>
    <row r="871" spans="1:29" x14ac:dyDescent="0.25">
      <c r="A871" s="2">
        <v>870</v>
      </c>
      <c r="B871" s="3" t="str">
        <f>TEXT(C871,"yymmdd") &amp; "-" &amp; UPPER(LEFT(P871,2)) &amp; "-" &amp; UPPER(LEFT(S871,3))</f>
        <v>081011-IN-LEG</v>
      </c>
      <c r="C871" s="3">
        <v>39732</v>
      </c>
      <c r="D871" s="3">
        <f t="shared" si="183"/>
        <v>39745</v>
      </c>
      <c r="E871" s="3">
        <f t="shared" si="184"/>
        <v>39793</v>
      </c>
      <c r="F871" s="3">
        <f t="shared" si="185"/>
        <v>39752</v>
      </c>
      <c r="G871" s="61">
        <f t="shared" si="186"/>
        <v>2008</v>
      </c>
      <c r="H871" s="61">
        <f t="shared" si="187"/>
        <v>10</v>
      </c>
      <c r="I871" s="61" t="str">
        <f>VLOOKUP(H871,'Lookup Values'!$C$2:$D$13,2,FALSE)</f>
        <v>OCT</v>
      </c>
      <c r="J871" s="61">
        <f t="shared" si="188"/>
        <v>11</v>
      </c>
      <c r="K871" s="61">
        <f t="shared" si="189"/>
        <v>7</v>
      </c>
      <c r="L871" s="61" t="str">
        <f>VLOOKUP(K871,'Lookup Values'!$F$2:$G$8,2,FALSE)</f>
        <v>Saturday</v>
      </c>
      <c r="M871" s="3">
        <v>39739</v>
      </c>
      <c r="N871" s="63">
        <f t="shared" si="182"/>
        <v>7</v>
      </c>
      <c r="O871" s="8">
        <v>0.31329210973009447</v>
      </c>
      <c r="P871" t="s">
        <v>61</v>
      </c>
      <c r="Q871" t="s">
        <v>63</v>
      </c>
      <c r="R871" t="str">
        <f t="shared" si="190"/>
        <v>Income: Freelance Project</v>
      </c>
      <c r="S871" t="s">
        <v>66</v>
      </c>
      <c r="T871" t="s">
        <v>26</v>
      </c>
      <c r="U871" s="1">
        <v>90</v>
      </c>
      <c r="V871" s="1" t="str">
        <f t="shared" si="191"/>
        <v>Income: $90.00</v>
      </c>
      <c r="W871" s="1">
        <f>IF(U871="","",ROUND(U871*'Lookup Values'!$A$2,2))</f>
        <v>7.99</v>
      </c>
      <c r="X871" s="9" t="str">
        <f t="shared" si="192"/>
        <v>Income</v>
      </c>
      <c r="Y871" s="2" t="s">
        <v>783</v>
      </c>
      <c r="Z871" s="3">
        <f t="shared" si="193"/>
        <v>39732</v>
      </c>
      <c r="AA871" s="67" t="str">
        <f t="shared" si="194"/>
        <v>NO</v>
      </c>
      <c r="AB871" s="2" t="str">
        <f t="shared" si="195"/>
        <v>NO</v>
      </c>
      <c r="AC871" t="str">
        <f>IF(AND(AND(G871&gt;=2007,G871&lt;=2009),OR(S871&lt;&gt;"MTA",S871&lt;&gt;"Fandango"),OR(P871="Food",P871="Shopping",P871="Entertainment")),"Awesome Transaction",IF(AND(G871&lt;=2010,Q871&lt;&gt;"Alcohol"),"Late Transaction",IF(G871=2006,"Early Transaction","CRAP Transaction")))</f>
        <v>Late Transaction</v>
      </c>
    </row>
    <row r="872" spans="1:29" x14ac:dyDescent="0.25">
      <c r="A872" s="2">
        <v>871</v>
      </c>
      <c r="B872" s="3" t="str">
        <f>TEXT(C872,"yymmdd") &amp; "-" &amp; UPPER(LEFT(P872,2)) &amp; "-" &amp; UPPER(LEFT(S872,3))</f>
        <v>080819-IN-LEG</v>
      </c>
      <c r="C872" s="3">
        <v>39679</v>
      </c>
      <c r="D872" s="3">
        <f t="shared" si="183"/>
        <v>39693</v>
      </c>
      <c r="E872" s="3">
        <f t="shared" si="184"/>
        <v>39740</v>
      </c>
      <c r="F872" s="3">
        <f t="shared" si="185"/>
        <v>39691</v>
      </c>
      <c r="G872" s="61">
        <f t="shared" si="186"/>
        <v>2008</v>
      </c>
      <c r="H872" s="61">
        <f t="shared" si="187"/>
        <v>8</v>
      </c>
      <c r="I872" s="61" t="str">
        <f>VLOOKUP(H872,'Lookup Values'!$C$2:$D$13,2,FALSE)</f>
        <v>AUG</v>
      </c>
      <c r="J872" s="61">
        <f t="shared" si="188"/>
        <v>19</v>
      </c>
      <c r="K872" s="61">
        <f t="shared" si="189"/>
        <v>3</v>
      </c>
      <c r="L872" s="61" t="str">
        <f>VLOOKUP(K872,'Lookup Values'!$F$2:$G$8,2,FALSE)</f>
        <v>Tuesday</v>
      </c>
      <c r="M872" s="3">
        <v>39687</v>
      </c>
      <c r="N872" s="63">
        <f t="shared" si="182"/>
        <v>8</v>
      </c>
      <c r="O872" s="8">
        <v>0.55610947506958175</v>
      </c>
      <c r="P872" t="s">
        <v>61</v>
      </c>
      <c r="Q872" t="s">
        <v>63</v>
      </c>
      <c r="R872" t="str">
        <f t="shared" si="190"/>
        <v>Income: Freelance Project</v>
      </c>
      <c r="S872" t="s">
        <v>66</v>
      </c>
      <c r="T872" t="s">
        <v>16</v>
      </c>
      <c r="U872" s="1">
        <v>98</v>
      </c>
      <c r="V872" s="1" t="str">
        <f t="shared" si="191"/>
        <v>Income: $98.00</v>
      </c>
      <c r="W872" s="1">
        <f>IF(U872="","",ROUND(U872*'Lookup Values'!$A$2,2))</f>
        <v>8.6999999999999993</v>
      </c>
      <c r="X872" s="9" t="str">
        <f t="shared" si="192"/>
        <v>Income</v>
      </c>
      <c r="Y872" s="2" t="s">
        <v>679</v>
      </c>
      <c r="Z872" s="3">
        <f t="shared" si="193"/>
        <v>39679</v>
      </c>
      <c r="AA872" s="67" t="str">
        <f t="shared" si="194"/>
        <v>NO</v>
      </c>
      <c r="AB872" s="2" t="str">
        <f t="shared" si="195"/>
        <v>NO</v>
      </c>
      <c r="AC872" t="str">
        <f>IF(AND(AND(G872&gt;=2007,G872&lt;=2009),OR(S872&lt;&gt;"MTA",S872&lt;&gt;"Fandango"),OR(P872="Food",P872="Shopping",P872="Entertainment")),"Awesome Transaction",IF(AND(G872&lt;=2010,Q872&lt;&gt;"Alcohol"),"Late Transaction",IF(G872=2006,"Early Transaction","CRAP Transaction")))</f>
        <v>Late Transaction</v>
      </c>
    </row>
    <row r="873" spans="1:29" x14ac:dyDescent="0.25">
      <c r="A873" s="2">
        <v>872</v>
      </c>
      <c r="B873" s="3" t="str">
        <f>TEXT(C873,"yymmdd") &amp; "-" &amp; UPPER(LEFT(P873,2)) &amp; "-" &amp; UPPER(LEFT(S873,3))</f>
        <v>100122-EN-MOE</v>
      </c>
      <c r="C873" s="3">
        <v>40200</v>
      </c>
      <c r="D873" s="3">
        <f t="shared" si="183"/>
        <v>40214</v>
      </c>
      <c r="E873" s="3">
        <f t="shared" si="184"/>
        <v>40259</v>
      </c>
      <c r="F873" s="3">
        <f t="shared" si="185"/>
        <v>40209</v>
      </c>
      <c r="G873" s="61">
        <f t="shared" si="186"/>
        <v>2010</v>
      </c>
      <c r="H873" s="61">
        <f t="shared" si="187"/>
        <v>1</v>
      </c>
      <c r="I873" s="61" t="str">
        <f>VLOOKUP(H873,'Lookup Values'!$C$2:$D$13,2,FALSE)</f>
        <v>JAN</v>
      </c>
      <c r="J873" s="61">
        <f t="shared" si="188"/>
        <v>22</v>
      </c>
      <c r="K873" s="61">
        <f t="shared" si="189"/>
        <v>6</v>
      </c>
      <c r="L873" s="61" t="str">
        <f>VLOOKUP(K873,'Lookup Values'!$F$2:$G$8,2,FALSE)</f>
        <v>Friday</v>
      </c>
      <c r="M873" s="3">
        <v>40203</v>
      </c>
      <c r="N873" s="63">
        <f t="shared" si="182"/>
        <v>3</v>
      </c>
      <c r="O873" s="8">
        <v>0.45647853912185132</v>
      </c>
      <c r="P873" t="s">
        <v>14</v>
      </c>
      <c r="Q873" t="s">
        <v>15</v>
      </c>
      <c r="R873" t="str">
        <f t="shared" si="190"/>
        <v>Entertainment: Alcohol</v>
      </c>
      <c r="S873" t="s">
        <v>13</v>
      </c>
      <c r="T873" t="s">
        <v>29</v>
      </c>
      <c r="U873" s="1">
        <v>411</v>
      </c>
      <c r="V873" s="1" t="str">
        <f t="shared" si="191"/>
        <v>Entertainment: $411.00</v>
      </c>
      <c r="W873" s="1">
        <f>IF(U873="","",ROUND(U873*'Lookup Values'!$A$2,2))</f>
        <v>36.479999999999997</v>
      </c>
      <c r="X873" s="9" t="str">
        <f t="shared" si="192"/>
        <v>Expense</v>
      </c>
      <c r="Y873" s="2" t="s">
        <v>784</v>
      </c>
      <c r="Z873" s="3">
        <f t="shared" si="193"/>
        <v>40200</v>
      </c>
      <c r="AA873" s="67" t="str">
        <f t="shared" si="194"/>
        <v>NO</v>
      </c>
      <c r="AB873" s="2" t="str">
        <f t="shared" si="195"/>
        <v>NO</v>
      </c>
      <c r="AC873" t="str">
        <f>IF(AND(AND(G873&gt;=2007,G873&lt;=2009),OR(S873&lt;&gt;"MTA",S873&lt;&gt;"Fandango"),OR(P873="Food",P873="Shopping",P873="Entertainment")),"Awesome Transaction",IF(AND(G873&lt;=2010,Q873&lt;&gt;"Alcohol"),"Late Transaction",IF(G873=2006,"Early Transaction","CRAP Transaction")))</f>
        <v>CRAP Transaction</v>
      </c>
    </row>
    <row r="874" spans="1:29" x14ac:dyDescent="0.25">
      <c r="A874" s="2">
        <v>873</v>
      </c>
      <c r="B874" s="3" t="str">
        <f>TEXT(C874,"yymmdd") &amp; "-" &amp; UPPER(LEFT(P874,2)) &amp; "-" &amp; UPPER(LEFT(S874,3))</f>
        <v>120227-IN-EZE</v>
      </c>
      <c r="C874" s="3">
        <v>40966</v>
      </c>
      <c r="D874" s="3">
        <f t="shared" si="183"/>
        <v>40980</v>
      </c>
      <c r="E874" s="3">
        <f t="shared" si="184"/>
        <v>41026</v>
      </c>
      <c r="F874" s="3">
        <f t="shared" si="185"/>
        <v>40968</v>
      </c>
      <c r="G874" s="61">
        <f t="shared" si="186"/>
        <v>2012</v>
      </c>
      <c r="H874" s="61">
        <f t="shared" si="187"/>
        <v>2</v>
      </c>
      <c r="I874" s="61" t="str">
        <f>VLOOKUP(H874,'Lookup Values'!$C$2:$D$13,2,FALSE)</f>
        <v>FEB</v>
      </c>
      <c r="J874" s="61">
        <f t="shared" si="188"/>
        <v>27</v>
      </c>
      <c r="K874" s="61">
        <f t="shared" si="189"/>
        <v>2</v>
      </c>
      <c r="L874" s="61" t="str">
        <f>VLOOKUP(K874,'Lookup Values'!$F$2:$G$8,2,FALSE)</f>
        <v>Monday</v>
      </c>
      <c r="M874" s="3">
        <v>40970</v>
      </c>
      <c r="N874" s="63">
        <f t="shared" si="182"/>
        <v>4</v>
      </c>
      <c r="O874" s="8">
        <v>0.32558970650241714</v>
      </c>
      <c r="P874" t="s">
        <v>61</v>
      </c>
      <c r="Q874" t="s">
        <v>62</v>
      </c>
      <c r="R874" t="str">
        <f t="shared" si="190"/>
        <v>Income: Salary</v>
      </c>
      <c r="S874" t="s">
        <v>65</v>
      </c>
      <c r="T874" t="s">
        <v>29</v>
      </c>
      <c r="U874" s="1">
        <v>351</v>
      </c>
      <c r="V874" s="1" t="str">
        <f t="shared" si="191"/>
        <v>Income: $351.00</v>
      </c>
      <c r="W874" s="1">
        <f>IF(U874="","",ROUND(U874*'Lookup Values'!$A$2,2))</f>
        <v>31.15</v>
      </c>
      <c r="X874" s="9" t="str">
        <f t="shared" si="192"/>
        <v>Income</v>
      </c>
      <c r="Y874" s="2" t="s">
        <v>785</v>
      </c>
      <c r="Z874" s="3">
        <f t="shared" si="193"/>
        <v>40966</v>
      </c>
      <c r="AA874" s="67" t="str">
        <f t="shared" si="194"/>
        <v>NO</v>
      </c>
      <c r="AB874" s="2" t="str">
        <f t="shared" si="195"/>
        <v>NO</v>
      </c>
      <c r="AC874" t="str">
        <f>IF(AND(AND(G874&gt;=2007,G874&lt;=2009),OR(S874&lt;&gt;"MTA",S874&lt;&gt;"Fandango"),OR(P874="Food",P874="Shopping",P874="Entertainment")),"Awesome Transaction",IF(AND(G874&lt;=2010,Q874&lt;&gt;"Alcohol"),"Late Transaction",IF(G874=2006,"Early Transaction","CRAP Transaction")))</f>
        <v>CRAP Transaction</v>
      </c>
    </row>
    <row r="875" spans="1:29" x14ac:dyDescent="0.25">
      <c r="A875" s="2">
        <v>874</v>
      </c>
      <c r="B875" s="3" t="str">
        <f>TEXT(C875,"yymmdd") &amp; "-" &amp; UPPER(LEFT(P875,2)) &amp; "-" &amp; UPPER(LEFT(S875,3))</f>
        <v>081025-IN-LEG</v>
      </c>
      <c r="C875" s="3">
        <v>39746</v>
      </c>
      <c r="D875" s="3">
        <f t="shared" si="183"/>
        <v>39759</v>
      </c>
      <c r="E875" s="3">
        <f t="shared" si="184"/>
        <v>39807</v>
      </c>
      <c r="F875" s="3">
        <f t="shared" si="185"/>
        <v>39752</v>
      </c>
      <c r="G875" s="61">
        <f t="shared" si="186"/>
        <v>2008</v>
      </c>
      <c r="H875" s="61">
        <f t="shared" si="187"/>
        <v>10</v>
      </c>
      <c r="I875" s="61" t="str">
        <f>VLOOKUP(H875,'Lookup Values'!$C$2:$D$13,2,FALSE)</f>
        <v>OCT</v>
      </c>
      <c r="J875" s="61">
        <f t="shared" si="188"/>
        <v>25</v>
      </c>
      <c r="K875" s="61">
        <f t="shared" si="189"/>
        <v>7</v>
      </c>
      <c r="L875" s="61" t="str">
        <f>VLOOKUP(K875,'Lookup Values'!$F$2:$G$8,2,FALSE)</f>
        <v>Saturday</v>
      </c>
      <c r="M875" s="3">
        <v>39750</v>
      </c>
      <c r="N875" s="63">
        <f t="shared" si="182"/>
        <v>4</v>
      </c>
      <c r="O875" s="8">
        <v>0.54441932721764896</v>
      </c>
      <c r="P875" t="s">
        <v>61</v>
      </c>
      <c r="Q875" t="s">
        <v>63</v>
      </c>
      <c r="R875" t="str">
        <f t="shared" si="190"/>
        <v>Income: Freelance Project</v>
      </c>
      <c r="S875" t="s">
        <v>66</v>
      </c>
      <c r="T875" t="s">
        <v>16</v>
      </c>
      <c r="U875" s="1">
        <v>441</v>
      </c>
      <c r="V875" s="1" t="str">
        <f t="shared" si="191"/>
        <v>Income: $441.00</v>
      </c>
      <c r="W875" s="1">
        <f>IF(U875="","",ROUND(U875*'Lookup Values'!$A$2,2))</f>
        <v>39.14</v>
      </c>
      <c r="X875" s="9" t="str">
        <f t="shared" si="192"/>
        <v>Income</v>
      </c>
      <c r="Y875" s="2" t="s">
        <v>148</v>
      </c>
      <c r="Z875" s="3">
        <f t="shared" si="193"/>
        <v>39746</v>
      </c>
      <c r="AA875" s="67" t="str">
        <f t="shared" si="194"/>
        <v>NO</v>
      </c>
      <c r="AB875" s="2" t="str">
        <f t="shared" si="195"/>
        <v>NO</v>
      </c>
      <c r="AC875" t="str">
        <f>IF(AND(AND(G875&gt;=2007,G875&lt;=2009),OR(S875&lt;&gt;"MTA",S875&lt;&gt;"Fandango"),OR(P875="Food",P875="Shopping",P875="Entertainment")),"Awesome Transaction",IF(AND(G875&lt;=2010,Q875&lt;&gt;"Alcohol"),"Late Transaction",IF(G875=2006,"Early Transaction","CRAP Transaction")))</f>
        <v>Late Transaction</v>
      </c>
    </row>
    <row r="876" spans="1:29" x14ac:dyDescent="0.25">
      <c r="A876" s="2">
        <v>875</v>
      </c>
      <c r="B876" s="3" t="str">
        <f>TEXT(C876,"yymmdd") &amp; "-" &amp; UPPER(LEFT(P876,2)) &amp; "-" &amp; UPPER(LEFT(S876,3))</f>
        <v>110106-TR-MTA</v>
      </c>
      <c r="C876" s="3">
        <v>40549</v>
      </c>
      <c r="D876" s="3">
        <f t="shared" si="183"/>
        <v>40563</v>
      </c>
      <c r="E876" s="3">
        <f t="shared" si="184"/>
        <v>40608</v>
      </c>
      <c r="F876" s="3">
        <f t="shared" si="185"/>
        <v>40574</v>
      </c>
      <c r="G876" s="61">
        <f t="shared" si="186"/>
        <v>2011</v>
      </c>
      <c r="H876" s="61">
        <f t="shared" si="187"/>
        <v>1</v>
      </c>
      <c r="I876" s="61" t="str">
        <f>VLOOKUP(H876,'Lookup Values'!$C$2:$D$13,2,FALSE)</f>
        <v>JAN</v>
      </c>
      <c r="J876" s="61">
        <f t="shared" si="188"/>
        <v>6</v>
      </c>
      <c r="K876" s="61">
        <f t="shared" si="189"/>
        <v>5</v>
      </c>
      <c r="L876" s="61" t="str">
        <f>VLOOKUP(K876,'Lookup Values'!$F$2:$G$8,2,FALSE)</f>
        <v>Thursday</v>
      </c>
      <c r="M876" s="3">
        <v>40556</v>
      </c>
      <c r="N876" s="63">
        <f t="shared" si="182"/>
        <v>7</v>
      </c>
      <c r="O876" s="8">
        <v>0.24201908810647321</v>
      </c>
      <c r="P876" t="s">
        <v>33</v>
      </c>
      <c r="Q876" t="s">
        <v>34</v>
      </c>
      <c r="R876" t="str">
        <f t="shared" si="190"/>
        <v>Transportation: Subway</v>
      </c>
      <c r="S876" t="s">
        <v>32</v>
      </c>
      <c r="T876" t="s">
        <v>29</v>
      </c>
      <c r="U876" s="1">
        <v>326</v>
      </c>
      <c r="V876" s="1" t="str">
        <f t="shared" si="191"/>
        <v>Transportation: $326.00</v>
      </c>
      <c r="W876" s="1">
        <f>IF(U876="","",ROUND(U876*'Lookup Values'!$A$2,2))</f>
        <v>28.93</v>
      </c>
      <c r="X876" s="9" t="str">
        <f t="shared" si="192"/>
        <v>Expense</v>
      </c>
      <c r="Y876" s="2" t="s">
        <v>786</v>
      </c>
      <c r="Z876" s="3">
        <f t="shared" si="193"/>
        <v>40549</v>
      </c>
      <c r="AA876" s="67" t="str">
        <f t="shared" si="194"/>
        <v>YES</v>
      </c>
      <c r="AB876" s="2" t="str">
        <f t="shared" si="195"/>
        <v>NO</v>
      </c>
      <c r="AC876" t="str">
        <f>IF(AND(AND(G876&gt;=2007,G876&lt;=2009),OR(S876&lt;&gt;"MTA",S876&lt;&gt;"Fandango"),OR(P876="Food",P876="Shopping",P876="Entertainment")),"Awesome Transaction",IF(AND(G876&lt;=2010,Q876&lt;&gt;"Alcohol"),"Late Transaction",IF(G876=2006,"Early Transaction","CRAP Transaction")))</f>
        <v>CRAP Transaction</v>
      </c>
    </row>
    <row r="877" spans="1:29" x14ac:dyDescent="0.25">
      <c r="A877" s="2">
        <v>876</v>
      </c>
      <c r="B877" s="3" t="str">
        <f>TEXT(C877,"yymmdd") &amp; "-" &amp; UPPER(LEFT(P877,2)) &amp; "-" &amp; UPPER(LEFT(S877,3))</f>
        <v>111110-HO-BED</v>
      </c>
      <c r="C877" s="3">
        <v>40857</v>
      </c>
      <c r="D877" s="3">
        <f t="shared" si="183"/>
        <v>40871</v>
      </c>
      <c r="E877" s="3">
        <f t="shared" si="184"/>
        <v>40918</v>
      </c>
      <c r="F877" s="3">
        <f t="shared" si="185"/>
        <v>40877</v>
      </c>
      <c r="G877" s="61">
        <f t="shared" si="186"/>
        <v>2011</v>
      </c>
      <c r="H877" s="61">
        <f t="shared" si="187"/>
        <v>11</v>
      </c>
      <c r="I877" s="61" t="str">
        <f>VLOOKUP(H877,'Lookup Values'!$C$2:$D$13,2,FALSE)</f>
        <v>NOV</v>
      </c>
      <c r="J877" s="61">
        <f t="shared" si="188"/>
        <v>10</v>
      </c>
      <c r="K877" s="61">
        <f t="shared" si="189"/>
        <v>5</v>
      </c>
      <c r="L877" s="61" t="str">
        <f>VLOOKUP(K877,'Lookup Values'!$F$2:$G$8,2,FALSE)</f>
        <v>Thursday</v>
      </c>
      <c r="M877" s="3">
        <v>40867</v>
      </c>
      <c r="N877" s="63">
        <f t="shared" si="182"/>
        <v>10</v>
      </c>
      <c r="O877" s="8">
        <v>0.80756900977323387</v>
      </c>
      <c r="P877" t="s">
        <v>38</v>
      </c>
      <c r="Q877" t="s">
        <v>39</v>
      </c>
      <c r="R877" t="str">
        <f t="shared" si="190"/>
        <v>Home: Cleaning Supplies</v>
      </c>
      <c r="S877" t="s">
        <v>37</v>
      </c>
      <c r="T877" t="s">
        <v>16</v>
      </c>
      <c r="U877" s="1">
        <v>96</v>
      </c>
      <c r="V877" s="1" t="str">
        <f t="shared" si="191"/>
        <v>Home: $96.00</v>
      </c>
      <c r="W877" s="1">
        <f>IF(U877="","",ROUND(U877*'Lookup Values'!$A$2,2))</f>
        <v>8.52</v>
      </c>
      <c r="X877" s="9" t="str">
        <f t="shared" si="192"/>
        <v>Expense</v>
      </c>
      <c r="Y877" s="2" t="s">
        <v>395</v>
      </c>
      <c r="Z877" s="3">
        <f t="shared" si="193"/>
        <v>40857</v>
      </c>
      <c r="AA877" s="67" t="str">
        <f t="shared" si="194"/>
        <v>NO</v>
      </c>
      <c r="AB877" s="2" t="str">
        <f t="shared" si="195"/>
        <v>NO</v>
      </c>
      <c r="AC877" t="str">
        <f>IF(AND(AND(G877&gt;=2007,G877&lt;=2009),OR(S877&lt;&gt;"MTA",S877&lt;&gt;"Fandango"),OR(P877="Food",P877="Shopping",P877="Entertainment")),"Awesome Transaction",IF(AND(G877&lt;=2010,Q877&lt;&gt;"Alcohol"),"Late Transaction",IF(G877=2006,"Early Transaction","CRAP Transaction")))</f>
        <v>CRAP Transaction</v>
      </c>
    </row>
    <row r="878" spans="1:29" x14ac:dyDescent="0.25">
      <c r="A878" s="2">
        <v>877</v>
      </c>
      <c r="B878" s="3" t="str">
        <f>TEXT(C878,"yymmdd") &amp; "-" &amp; UPPER(LEFT(P878,2)) &amp; "-" &amp; UPPER(LEFT(S878,3))</f>
        <v>100509-IN-LEG</v>
      </c>
      <c r="C878" s="3">
        <v>40307</v>
      </c>
      <c r="D878" s="3">
        <f t="shared" si="183"/>
        <v>40319</v>
      </c>
      <c r="E878" s="3">
        <f t="shared" si="184"/>
        <v>40368</v>
      </c>
      <c r="F878" s="3">
        <f t="shared" si="185"/>
        <v>40329</v>
      </c>
      <c r="G878" s="61">
        <f t="shared" si="186"/>
        <v>2010</v>
      </c>
      <c r="H878" s="61">
        <f t="shared" si="187"/>
        <v>5</v>
      </c>
      <c r="I878" s="61" t="str">
        <f>VLOOKUP(H878,'Lookup Values'!$C$2:$D$13,2,FALSE)</f>
        <v>MAY</v>
      </c>
      <c r="J878" s="61">
        <f t="shared" si="188"/>
        <v>9</v>
      </c>
      <c r="K878" s="61">
        <f t="shared" si="189"/>
        <v>1</v>
      </c>
      <c r="L878" s="61" t="str">
        <f>VLOOKUP(K878,'Lookup Values'!$F$2:$G$8,2,FALSE)</f>
        <v>Sunday</v>
      </c>
      <c r="M878" s="3">
        <v>40315</v>
      </c>
      <c r="N878" s="63">
        <f t="shared" si="182"/>
        <v>8</v>
      </c>
      <c r="O878" s="8">
        <v>0.12734489536203109</v>
      </c>
      <c r="P878" t="s">
        <v>61</v>
      </c>
      <c r="Q878" t="s">
        <v>63</v>
      </c>
      <c r="R878" t="str">
        <f t="shared" si="190"/>
        <v>Income: Freelance Project</v>
      </c>
      <c r="S878" t="s">
        <v>66</v>
      </c>
      <c r="T878" t="s">
        <v>16</v>
      </c>
      <c r="U878" s="1">
        <v>48</v>
      </c>
      <c r="V878" s="1" t="str">
        <f t="shared" si="191"/>
        <v>Income: $48.00</v>
      </c>
      <c r="W878" s="1">
        <f>IF(U878="","",ROUND(U878*'Lookup Values'!$A$2,2))</f>
        <v>4.26</v>
      </c>
      <c r="X878" s="9" t="str">
        <f t="shared" si="192"/>
        <v>Income</v>
      </c>
      <c r="Y878" s="2" t="s">
        <v>614</v>
      </c>
      <c r="Z878" s="3">
        <f t="shared" si="193"/>
        <v>40307</v>
      </c>
      <c r="AA878" s="67" t="str">
        <f t="shared" si="194"/>
        <v>NO</v>
      </c>
      <c r="AB878" s="2" t="str">
        <f t="shared" si="195"/>
        <v>NO</v>
      </c>
      <c r="AC878" t="str">
        <f>IF(AND(AND(G878&gt;=2007,G878&lt;=2009),OR(S878&lt;&gt;"MTA",S878&lt;&gt;"Fandango"),OR(P878="Food",P878="Shopping",P878="Entertainment")),"Awesome Transaction",IF(AND(G878&lt;=2010,Q878&lt;&gt;"Alcohol"),"Late Transaction",IF(G878=2006,"Early Transaction","CRAP Transaction")))</f>
        <v>Late Transaction</v>
      </c>
    </row>
    <row r="879" spans="1:29" x14ac:dyDescent="0.25">
      <c r="A879" s="2">
        <v>878</v>
      </c>
      <c r="B879" s="3" t="str">
        <f>TEXT(C879,"yymmdd") &amp; "-" &amp; UPPER(LEFT(P879,2)) &amp; "-" &amp; UPPER(LEFT(S879,3))</f>
        <v>110528-BI-CON</v>
      </c>
      <c r="C879" s="3">
        <v>40691</v>
      </c>
      <c r="D879" s="3">
        <f t="shared" si="183"/>
        <v>40704</v>
      </c>
      <c r="E879" s="3">
        <f t="shared" si="184"/>
        <v>40752</v>
      </c>
      <c r="F879" s="3">
        <f t="shared" si="185"/>
        <v>40694</v>
      </c>
      <c r="G879" s="61">
        <f t="shared" si="186"/>
        <v>2011</v>
      </c>
      <c r="H879" s="61">
        <f t="shared" si="187"/>
        <v>5</v>
      </c>
      <c r="I879" s="61" t="str">
        <f>VLOOKUP(H879,'Lookup Values'!$C$2:$D$13,2,FALSE)</f>
        <v>MAY</v>
      </c>
      <c r="J879" s="61">
        <f t="shared" si="188"/>
        <v>28</v>
      </c>
      <c r="K879" s="61">
        <f t="shared" si="189"/>
        <v>7</v>
      </c>
      <c r="L879" s="61" t="str">
        <f>VLOOKUP(K879,'Lookup Values'!$F$2:$G$8,2,FALSE)</f>
        <v>Saturday</v>
      </c>
      <c r="M879" s="3">
        <v>40698</v>
      </c>
      <c r="N879" s="63">
        <f t="shared" si="182"/>
        <v>7</v>
      </c>
      <c r="O879" s="8">
        <v>0.30011666047732144</v>
      </c>
      <c r="P879" t="s">
        <v>48</v>
      </c>
      <c r="Q879" t="s">
        <v>49</v>
      </c>
      <c r="R879" t="str">
        <f t="shared" si="190"/>
        <v>Bills: Utilities</v>
      </c>
      <c r="S879" t="s">
        <v>47</v>
      </c>
      <c r="T879" t="s">
        <v>16</v>
      </c>
      <c r="U879" s="1">
        <v>58</v>
      </c>
      <c r="V879" s="1" t="str">
        <f t="shared" si="191"/>
        <v>Bills: $58.00</v>
      </c>
      <c r="W879" s="1">
        <f>IF(U879="","",ROUND(U879*'Lookup Values'!$A$2,2))</f>
        <v>5.15</v>
      </c>
      <c r="X879" s="9" t="str">
        <f t="shared" si="192"/>
        <v>Expense</v>
      </c>
      <c r="Y879" s="2" t="s">
        <v>787</v>
      </c>
      <c r="Z879" s="3">
        <f t="shared" si="193"/>
        <v>40691</v>
      </c>
      <c r="AA879" s="67" t="str">
        <f t="shared" si="194"/>
        <v>NO</v>
      </c>
      <c r="AB879" s="2" t="str">
        <f t="shared" si="195"/>
        <v>NO</v>
      </c>
      <c r="AC879" t="str">
        <f>IF(AND(AND(G879&gt;=2007,G879&lt;=2009),OR(S879&lt;&gt;"MTA",S879&lt;&gt;"Fandango"),OR(P879="Food",P879="Shopping",P879="Entertainment")),"Awesome Transaction",IF(AND(G879&lt;=2010,Q879&lt;&gt;"Alcohol"),"Late Transaction",IF(G879=2006,"Early Transaction","CRAP Transaction")))</f>
        <v>CRAP Transaction</v>
      </c>
    </row>
    <row r="880" spans="1:29" x14ac:dyDescent="0.25">
      <c r="A880" s="2">
        <v>879</v>
      </c>
      <c r="B880" s="3" t="str">
        <f>TEXT(C880,"yymmdd") &amp; "-" &amp; UPPER(LEFT(P880,2)) &amp; "-" &amp; UPPER(LEFT(S880,3))</f>
        <v>080116-ED-SKI</v>
      </c>
      <c r="C880" s="3">
        <v>39463</v>
      </c>
      <c r="D880" s="3">
        <f t="shared" si="183"/>
        <v>39477</v>
      </c>
      <c r="E880" s="3">
        <f t="shared" si="184"/>
        <v>39523</v>
      </c>
      <c r="F880" s="3">
        <f t="shared" si="185"/>
        <v>39478</v>
      </c>
      <c r="G880" s="61">
        <f t="shared" si="186"/>
        <v>2008</v>
      </c>
      <c r="H880" s="61">
        <f t="shared" si="187"/>
        <v>1</v>
      </c>
      <c r="I880" s="61" t="str">
        <f>VLOOKUP(H880,'Lookup Values'!$C$2:$D$13,2,FALSE)</f>
        <v>JAN</v>
      </c>
      <c r="J880" s="61">
        <f t="shared" si="188"/>
        <v>16</v>
      </c>
      <c r="K880" s="61">
        <f t="shared" si="189"/>
        <v>4</v>
      </c>
      <c r="L880" s="61" t="str">
        <f>VLOOKUP(K880,'Lookup Values'!$F$2:$G$8,2,FALSE)</f>
        <v>Wednesday</v>
      </c>
      <c r="M880" s="3">
        <v>39466</v>
      </c>
      <c r="N880" s="63">
        <f t="shared" si="182"/>
        <v>3</v>
      </c>
      <c r="O880" s="8">
        <v>0.47099446680506218</v>
      </c>
      <c r="P880" t="s">
        <v>24</v>
      </c>
      <c r="Q880" t="s">
        <v>36</v>
      </c>
      <c r="R880" t="str">
        <f t="shared" si="190"/>
        <v>Education: Professional Development</v>
      </c>
      <c r="S880" t="s">
        <v>35</v>
      </c>
      <c r="T880" t="s">
        <v>16</v>
      </c>
      <c r="U880" s="1">
        <v>295</v>
      </c>
      <c r="V880" s="1" t="str">
        <f t="shared" si="191"/>
        <v>Education: $295.00</v>
      </c>
      <c r="W880" s="1">
        <f>IF(U880="","",ROUND(U880*'Lookup Values'!$A$2,2))</f>
        <v>26.18</v>
      </c>
      <c r="X880" s="9" t="str">
        <f t="shared" si="192"/>
        <v>Expense</v>
      </c>
      <c r="Y880" s="2" t="s">
        <v>788</v>
      </c>
      <c r="Z880" s="3">
        <f t="shared" si="193"/>
        <v>39463</v>
      </c>
      <c r="AA880" s="67" t="str">
        <f t="shared" si="194"/>
        <v>YES</v>
      </c>
      <c r="AB880" s="2" t="str">
        <f t="shared" si="195"/>
        <v>NO</v>
      </c>
      <c r="AC880" t="str">
        <f>IF(AND(AND(G880&gt;=2007,G880&lt;=2009),OR(S880&lt;&gt;"MTA",S880&lt;&gt;"Fandango"),OR(P880="Food",P880="Shopping",P880="Entertainment")),"Awesome Transaction",IF(AND(G880&lt;=2010,Q880&lt;&gt;"Alcohol"),"Late Transaction",IF(G880=2006,"Early Transaction","CRAP Transaction")))</f>
        <v>Late Transaction</v>
      </c>
    </row>
    <row r="881" spans="1:29" x14ac:dyDescent="0.25">
      <c r="A881" s="2">
        <v>880</v>
      </c>
      <c r="B881" s="3" t="str">
        <f>TEXT(C881,"yymmdd") &amp; "-" &amp; UPPER(LEFT(P881,2)) &amp; "-" &amp; UPPER(LEFT(S881,3))</f>
        <v>080418-FO-TRA</v>
      </c>
      <c r="C881" s="3">
        <v>39556</v>
      </c>
      <c r="D881" s="3">
        <f t="shared" si="183"/>
        <v>39570</v>
      </c>
      <c r="E881" s="3">
        <f t="shared" si="184"/>
        <v>39617</v>
      </c>
      <c r="F881" s="3">
        <f t="shared" si="185"/>
        <v>39568</v>
      </c>
      <c r="G881" s="61">
        <f t="shared" si="186"/>
        <v>2008</v>
      </c>
      <c r="H881" s="61">
        <f t="shared" si="187"/>
        <v>4</v>
      </c>
      <c r="I881" s="61" t="str">
        <f>VLOOKUP(H881,'Lookup Values'!$C$2:$D$13,2,FALSE)</f>
        <v>APR</v>
      </c>
      <c r="J881" s="61">
        <f t="shared" si="188"/>
        <v>18</v>
      </c>
      <c r="K881" s="61">
        <f t="shared" si="189"/>
        <v>6</v>
      </c>
      <c r="L881" s="61" t="str">
        <f>VLOOKUP(K881,'Lookup Values'!$F$2:$G$8,2,FALSE)</f>
        <v>Friday</v>
      </c>
      <c r="M881" s="3">
        <v>39566</v>
      </c>
      <c r="N881" s="63">
        <f t="shared" si="182"/>
        <v>10</v>
      </c>
      <c r="O881" s="8">
        <v>0.77038950799781825</v>
      </c>
      <c r="P881" t="s">
        <v>18</v>
      </c>
      <c r="Q881" t="s">
        <v>31</v>
      </c>
      <c r="R881" t="str">
        <f t="shared" si="190"/>
        <v>Food: Groceries</v>
      </c>
      <c r="S881" t="s">
        <v>30</v>
      </c>
      <c r="T881" t="s">
        <v>26</v>
      </c>
      <c r="U881" s="1">
        <v>205</v>
      </c>
      <c r="V881" s="1" t="str">
        <f t="shared" si="191"/>
        <v>Food: $205.00</v>
      </c>
      <c r="W881" s="1">
        <f>IF(U881="","",ROUND(U881*'Lookup Values'!$A$2,2))</f>
        <v>18.190000000000001</v>
      </c>
      <c r="X881" s="9" t="str">
        <f t="shared" si="192"/>
        <v>Expense</v>
      </c>
      <c r="Y881" s="2" t="s">
        <v>789</v>
      </c>
      <c r="Z881" s="3">
        <f t="shared" si="193"/>
        <v>39556</v>
      </c>
      <c r="AA881" s="67" t="str">
        <f t="shared" si="194"/>
        <v>NO</v>
      </c>
      <c r="AB881" s="2" t="str">
        <f t="shared" si="195"/>
        <v>NO</v>
      </c>
      <c r="AC881" t="str">
        <f>IF(AND(AND(G881&gt;=2007,G881&lt;=2009),OR(S881&lt;&gt;"MTA",S881&lt;&gt;"Fandango"),OR(P881="Food",P881="Shopping",P881="Entertainment")),"Awesome Transaction",IF(AND(G881&lt;=2010,Q881&lt;&gt;"Alcohol"),"Late Transaction",IF(G881=2006,"Early Transaction","CRAP Transaction")))</f>
        <v>Awesome Transaction</v>
      </c>
    </row>
    <row r="882" spans="1:29" x14ac:dyDescent="0.25">
      <c r="A882" s="2">
        <v>881</v>
      </c>
      <c r="B882" s="3" t="str">
        <f>TEXT(C882,"yymmdd") &amp; "-" &amp; UPPER(LEFT(P882,2)) &amp; "-" &amp; UPPER(LEFT(S882,3))</f>
        <v>090226-EN-MOE</v>
      </c>
      <c r="C882" s="3">
        <v>39870</v>
      </c>
      <c r="D882" s="3">
        <f t="shared" si="183"/>
        <v>39884</v>
      </c>
      <c r="E882" s="3">
        <f t="shared" si="184"/>
        <v>39929</v>
      </c>
      <c r="F882" s="3">
        <f t="shared" si="185"/>
        <v>39872</v>
      </c>
      <c r="G882" s="61">
        <f t="shared" si="186"/>
        <v>2009</v>
      </c>
      <c r="H882" s="61">
        <f t="shared" si="187"/>
        <v>2</v>
      </c>
      <c r="I882" s="61" t="str">
        <f>VLOOKUP(H882,'Lookup Values'!$C$2:$D$13,2,FALSE)</f>
        <v>FEB</v>
      </c>
      <c r="J882" s="61">
        <f t="shared" si="188"/>
        <v>26</v>
      </c>
      <c r="K882" s="61">
        <f t="shared" si="189"/>
        <v>5</v>
      </c>
      <c r="L882" s="61" t="str">
        <f>VLOOKUP(K882,'Lookup Values'!$F$2:$G$8,2,FALSE)</f>
        <v>Thursday</v>
      </c>
      <c r="M882" s="3">
        <v>39874</v>
      </c>
      <c r="N882" s="63">
        <f t="shared" si="182"/>
        <v>4</v>
      </c>
      <c r="O882" s="8">
        <v>0.17528969835533526</v>
      </c>
      <c r="P882" t="s">
        <v>14</v>
      </c>
      <c r="Q882" t="s">
        <v>15</v>
      </c>
      <c r="R882" t="str">
        <f t="shared" si="190"/>
        <v>Entertainment: Alcohol</v>
      </c>
      <c r="S882" t="s">
        <v>13</v>
      </c>
      <c r="T882" t="s">
        <v>26</v>
      </c>
      <c r="U882" s="1">
        <v>462</v>
      </c>
      <c r="V882" s="1" t="str">
        <f t="shared" si="191"/>
        <v>Entertainment: $462.00</v>
      </c>
      <c r="W882" s="1">
        <f>IF(U882="","",ROUND(U882*'Lookup Values'!$A$2,2))</f>
        <v>41</v>
      </c>
      <c r="X882" s="9" t="str">
        <f t="shared" si="192"/>
        <v>Expense</v>
      </c>
      <c r="Y882" s="2" t="s">
        <v>724</v>
      </c>
      <c r="Z882" s="3">
        <f t="shared" si="193"/>
        <v>39870</v>
      </c>
      <c r="AA882" s="67" t="str">
        <f t="shared" si="194"/>
        <v>NO</v>
      </c>
      <c r="AB882" s="2" t="str">
        <f t="shared" si="195"/>
        <v>NO</v>
      </c>
      <c r="AC882" t="str">
        <f>IF(AND(AND(G882&gt;=2007,G882&lt;=2009),OR(S882&lt;&gt;"MTA",S882&lt;&gt;"Fandango"),OR(P882="Food",P882="Shopping",P882="Entertainment")),"Awesome Transaction",IF(AND(G882&lt;=2010,Q882&lt;&gt;"Alcohol"),"Late Transaction",IF(G882=2006,"Early Transaction","CRAP Transaction")))</f>
        <v>Awesome Transaction</v>
      </c>
    </row>
    <row r="883" spans="1:29" x14ac:dyDescent="0.25">
      <c r="A883" s="2">
        <v>882</v>
      </c>
      <c r="B883" s="3" t="str">
        <f>TEXT(C883,"yymmdd") &amp; "-" &amp; UPPER(LEFT(P883,2)) &amp; "-" &amp; UPPER(LEFT(S883,3))</f>
        <v>070203-IN-EZE</v>
      </c>
      <c r="C883" s="3">
        <v>39116</v>
      </c>
      <c r="D883" s="3">
        <f t="shared" si="183"/>
        <v>39129</v>
      </c>
      <c r="E883" s="3">
        <f t="shared" si="184"/>
        <v>39175</v>
      </c>
      <c r="F883" s="3">
        <f t="shared" si="185"/>
        <v>39141</v>
      </c>
      <c r="G883" s="61">
        <f t="shared" si="186"/>
        <v>2007</v>
      </c>
      <c r="H883" s="61">
        <f t="shared" si="187"/>
        <v>2</v>
      </c>
      <c r="I883" s="61" t="str">
        <f>VLOOKUP(H883,'Lookup Values'!$C$2:$D$13,2,FALSE)</f>
        <v>FEB</v>
      </c>
      <c r="J883" s="61">
        <f t="shared" si="188"/>
        <v>3</v>
      </c>
      <c r="K883" s="61">
        <f t="shared" si="189"/>
        <v>7</v>
      </c>
      <c r="L883" s="61" t="str">
        <f>VLOOKUP(K883,'Lookup Values'!$F$2:$G$8,2,FALSE)</f>
        <v>Saturday</v>
      </c>
      <c r="M883" s="3">
        <v>39118</v>
      </c>
      <c r="N883" s="63">
        <f t="shared" si="182"/>
        <v>2</v>
      </c>
      <c r="O883" s="8">
        <v>0.4141127519254495</v>
      </c>
      <c r="P883" t="s">
        <v>61</v>
      </c>
      <c r="Q883" t="s">
        <v>62</v>
      </c>
      <c r="R883" t="str">
        <f t="shared" si="190"/>
        <v>Income: Salary</v>
      </c>
      <c r="S883" t="s">
        <v>65</v>
      </c>
      <c r="T883" t="s">
        <v>16</v>
      </c>
      <c r="U883" s="1">
        <v>411</v>
      </c>
      <c r="V883" s="1" t="str">
        <f t="shared" si="191"/>
        <v>Income: $411.00</v>
      </c>
      <c r="W883" s="1">
        <f>IF(U883="","",ROUND(U883*'Lookup Values'!$A$2,2))</f>
        <v>36.479999999999997</v>
      </c>
      <c r="X883" s="9" t="str">
        <f t="shared" si="192"/>
        <v>Income</v>
      </c>
      <c r="Y883" s="2" t="s">
        <v>790</v>
      </c>
      <c r="Z883" s="3">
        <f t="shared" si="193"/>
        <v>39116</v>
      </c>
      <c r="AA883" s="67" t="str">
        <f t="shared" si="194"/>
        <v>NO</v>
      </c>
      <c r="AB883" s="2" t="str">
        <f t="shared" si="195"/>
        <v>NO</v>
      </c>
      <c r="AC883" t="str">
        <f>IF(AND(AND(G883&gt;=2007,G883&lt;=2009),OR(S883&lt;&gt;"MTA",S883&lt;&gt;"Fandango"),OR(P883="Food",P883="Shopping",P883="Entertainment")),"Awesome Transaction",IF(AND(G883&lt;=2010,Q883&lt;&gt;"Alcohol"),"Late Transaction",IF(G883=2006,"Early Transaction","CRAP Transaction")))</f>
        <v>Late Transaction</v>
      </c>
    </row>
    <row r="884" spans="1:29" x14ac:dyDescent="0.25">
      <c r="A884" s="2">
        <v>883</v>
      </c>
      <c r="B884" s="3" t="str">
        <f>TEXT(C884,"yymmdd") &amp; "-" &amp; UPPER(LEFT(P884,2)) &amp; "-" &amp; UPPER(LEFT(S884,3))</f>
        <v>120509-IN-EZE</v>
      </c>
      <c r="C884" s="3">
        <v>41038</v>
      </c>
      <c r="D884" s="3">
        <f t="shared" si="183"/>
        <v>41052</v>
      </c>
      <c r="E884" s="3">
        <f t="shared" si="184"/>
        <v>41099</v>
      </c>
      <c r="F884" s="3">
        <f t="shared" si="185"/>
        <v>41060</v>
      </c>
      <c r="G884" s="61">
        <f t="shared" si="186"/>
        <v>2012</v>
      </c>
      <c r="H884" s="61">
        <f t="shared" si="187"/>
        <v>5</v>
      </c>
      <c r="I884" s="61" t="str">
        <f>VLOOKUP(H884,'Lookup Values'!$C$2:$D$13,2,FALSE)</f>
        <v>MAY</v>
      </c>
      <c r="J884" s="61">
        <f t="shared" si="188"/>
        <v>9</v>
      </c>
      <c r="K884" s="61">
        <f t="shared" si="189"/>
        <v>4</v>
      </c>
      <c r="L884" s="61" t="str">
        <f>VLOOKUP(K884,'Lookup Values'!$F$2:$G$8,2,FALSE)</f>
        <v>Wednesday</v>
      </c>
      <c r="M884" s="3">
        <v>41041</v>
      </c>
      <c r="N884" s="63">
        <f t="shared" si="182"/>
        <v>3</v>
      </c>
      <c r="O884" s="8">
        <v>0.74929519848295922</v>
      </c>
      <c r="P884" t="s">
        <v>61</v>
      </c>
      <c r="Q884" t="s">
        <v>62</v>
      </c>
      <c r="R884" t="str">
        <f t="shared" si="190"/>
        <v>Income: Salary</v>
      </c>
      <c r="S884" t="s">
        <v>65</v>
      </c>
      <c r="T884" t="s">
        <v>16</v>
      </c>
      <c r="U884" s="1">
        <v>87</v>
      </c>
      <c r="V884" s="1" t="str">
        <f t="shared" si="191"/>
        <v>Income: $87.00</v>
      </c>
      <c r="W884" s="1">
        <f>IF(U884="","",ROUND(U884*'Lookup Values'!$A$2,2))</f>
        <v>7.72</v>
      </c>
      <c r="X884" s="9" t="str">
        <f t="shared" si="192"/>
        <v>Income</v>
      </c>
      <c r="Y884" s="2" t="s">
        <v>791</v>
      </c>
      <c r="Z884" s="3">
        <f t="shared" si="193"/>
        <v>41038</v>
      </c>
      <c r="AA884" s="67" t="str">
        <f t="shared" si="194"/>
        <v>NO</v>
      </c>
      <c r="AB884" s="2" t="str">
        <f t="shared" si="195"/>
        <v>NO</v>
      </c>
      <c r="AC884" t="str">
        <f>IF(AND(AND(G884&gt;=2007,G884&lt;=2009),OR(S884&lt;&gt;"MTA",S884&lt;&gt;"Fandango"),OR(P884="Food",P884="Shopping",P884="Entertainment")),"Awesome Transaction",IF(AND(G884&lt;=2010,Q884&lt;&gt;"Alcohol"),"Late Transaction",IF(G884=2006,"Early Transaction","CRAP Transaction")))</f>
        <v>CRAP Transaction</v>
      </c>
    </row>
    <row r="885" spans="1:29" x14ac:dyDescent="0.25">
      <c r="A885" s="2">
        <v>884</v>
      </c>
      <c r="B885" s="3" t="str">
        <f>TEXT(C885,"yymmdd") &amp; "-" &amp; UPPER(LEFT(P885,2)) &amp; "-" &amp; UPPER(LEFT(S885,3))</f>
        <v>080703-IN-LEG</v>
      </c>
      <c r="C885" s="3">
        <v>39632</v>
      </c>
      <c r="D885" s="3">
        <f t="shared" si="183"/>
        <v>39646</v>
      </c>
      <c r="E885" s="3">
        <f t="shared" si="184"/>
        <v>39694</v>
      </c>
      <c r="F885" s="3">
        <f t="shared" si="185"/>
        <v>39660</v>
      </c>
      <c r="G885" s="61">
        <f t="shared" si="186"/>
        <v>2008</v>
      </c>
      <c r="H885" s="61">
        <f t="shared" si="187"/>
        <v>7</v>
      </c>
      <c r="I885" s="61" t="str">
        <f>VLOOKUP(H885,'Lookup Values'!$C$2:$D$13,2,FALSE)</f>
        <v>JUL</v>
      </c>
      <c r="J885" s="61">
        <f t="shared" si="188"/>
        <v>3</v>
      </c>
      <c r="K885" s="61">
        <f t="shared" si="189"/>
        <v>5</v>
      </c>
      <c r="L885" s="61" t="str">
        <f>VLOOKUP(K885,'Lookup Values'!$F$2:$G$8,2,FALSE)</f>
        <v>Thursday</v>
      </c>
      <c r="M885" s="3">
        <v>39634</v>
      </c>
      <c r="N885" s="63">
        <f t="shared" si="182"/>
        <v>2</v>
      </c>
      <c r="O885" s="8">
        <v>4.0459043714903387E-2</v>
      </c>
      <c r="P885" t="s">
        <v>61</v>
      </c>
      <c r="Q885" t="s">
        <v>63</v>
      </c>
      <c r="R885" t="str">
        <f t="shared" si="190"/>
        <v>Income: Freelance Project</v>
      </c>
      <c r="S885" t="s">
        <v>66</v>
      </c>
      <c r="T885" t="s">
        <v>16</v>
      </c>
      <c r="U885" s="1">
        <v>120</v>
      </c>
      <c r="V885" s="1" t="str">
        <f t="shared" si="191"/>
        <v>Income: $120.00</v>
      </c>
      <c r="W885" s="1">
        <f>IF(U885="","",ROUND(U885*'Lookup Values'!$A$2,2))</f>
        <v>10.65</v>
      </c>
      <c r="X885" s="9" t="str">
        <f t="shared" si="192"/>
        <v>Income</v>
      </c>
      <c r="Y885" s="2" t="s">
        <v>615</v>
      </c>
      <c r="Z885" s="3">
        <f t="shared" si="193"/>
        <v>39632</v>
      </c>
      <c r="AA885" s="67" t="str">
        <f t="shared" si="194"/>
        <v>NO</v>
      </c>
      <c r="AB885" s="2" t="str">
        <f t="shared" si="195"/>
        <v>NO</v>
      </c>
      <c r="AC885" t="str">
        <f>IF(AND(AND(G885&gt;=2007,G885&lt;=2009),OR(S885&lt;&gt;"MTA",S885&lt;&gt;"Fandango"),OR(P885="Food",P885="Shopping",P885="Entertainment")),"Awesome Transaction",IF(AND(G885&lt;=2010,Q885&lt;&gt;"Alcohol"),"Late Transaction",IF(G885=2006,"Early Transaction","CRAP Transaction")))</f>
        <v>Late Transaction</v>
      </c>
    </row>
    <row r="886" spans="1:29" x14ac:dyDescent="0.25">
      <c r="A886" s="2">
        <v>885</v>
      </c>
      <c r="B886" s="3" t="str">
        <f>TEXT(C886,"yymmdd") &amp; "-" &amp; UPPER(LEFT(P886,2)) &amp; "-" &amp; UPPER(LEFT(S886,3))</f>
        <v>101119-HO-BED</v>
      </c>
      <c r="C886" s="3">
        <v>40501</v>
      </c>
      <c r="D886" s="3">
        <f t="shared" si="183"/>
        <v>40515</v>
      </c>
      <c r="E886" s="3">
        <f t="shared" si="184"/>
        <v>40562</v>
      </c>
      <c r="F886" s="3">
        <f t="shared" si="185"/>
        <v>40512</v>
      </c>
      <c r="G886" s="61">
        <f t="shared" si="186"/>
        <v>2010</v>
      </c>
      <c r="H886" s="61">
        <f t="shared" si="187"/>
        <v>11</v>
      </c>
      <c r="I886" s="61" t="str">
        <f>VLOOKUP(H886,'Lookup Values'!$C$2:$D$13,2,FALSE)</f>
        <v>NOV</v>
      </c>
      <c r="J886" s="61">
        <f t="shared" si="188"/>
        <v>19</v>
      </c>
      <c r="K886" s="61">
        <f t="shared" si="189"/>
        <v>6</v>
      </c>
      <c r="L886" s="61" t="str">
        <f>VLOOKUP(K886,'Lookup Values'!$F$2:$G$8,2,FALSE)</f>
        <v>Friday</v>
      </c>
      <c r="M886" s="3">
        <v>40504</v>
      </c>
      <c r="N886" s="63">
        <f t="shared" si="182"/>
        <v>3</v>
      </c>
      <c r="O886" s="8">
        <v>0.81562671059109726</v>
      </c>
      <c r="P886" t="s">
        <v>38</v>
      </c>
      <c r="Q886" t="s">
        <v>39</v>
      </c>
      <c r="R886" t="str">
        <f t="shared" si="190"/>
        <v>Home: Cleaning Supplies</v>
      </c>
      <c r="S886" t="s">
        <v>37</v>
      </c>
      <c r="T886" t="s">
        <v>26</v>
      </c>
      <c r="U886" s="1">
        <v>471</v>
      </c>
      <c r="V886" s="1" t="str">
        <f t="shared" si="191"/>
        <v>Home: $471.00</v>
      </c>
      <c r="W886" s="1">
        <f>IF(U886="","",ROUND(U886*'Lookup Values'!$A$2,2))</f>
        <v>41.8</v>
      </c>
      <c r="X886" s="9" t="str">
        <f t="shared" si="192"/>
        <v>Expense</v>
      </c>
      <c r="Y886" s="2" t="s">
        <v>792</v>
      </c>
      <c r="Z886" s="3">
        <f t="shared" si="193"/>
        <v>40501</v>
      </c>
      <c r="AA886" s="67" t="str">
        <f t="shared" si="194"/>
        <v>NO</v>
      </c>
      <c r="AB886" s="2" t="str">
        <f t="shared" si="195"/>
        <v>NO</v>
      </c>
      <c r="AC886" t="str">
        <f>IF(AND(AND(G886&gt;=2007,G886&lt;=2009),OR(S886&lt;&gt;"MTA",S886&lt;&gt;"Fandango"),OR(P886="Food",P886="Shopping",P886="Entertainment")),"Awesome Transaction",IF(AND(G886&lt;=2010,Q886&lt;&gt;"Alcohol"),"Late Transaction",IF(G886=2006,"Early Transaction","CRAP Transaction")))</f>
        <v>Late Transaction</v>
      </c>
    </row>
    <row r="887" spans="1:29" x14ac:dyDescent="0.25">
      <c r="A887" s="2">
        <v>886</v>
      </c>
      <c r="B887" s="3" t="str">
        <f>TEXT(C887,"yymmdd") &amp; "-" &amp; UPPER(LEFT(P887,2)) &amp; "-" &amp; UPPER(LEFT(S887,3))</f>
        <v>070816-ED-SKI</v>
      </c>
      <c r="C887" s="3">
        <v>39310</v>
      </c>
      <c r="D887" s="3">
        <f t="shared" si="183"/>
        <v>39324</v>
      </c>
      <c r="E887" s="3">
        <f t="shared" si="184"/>
        <v>39371</v>
      </c>
      <c r="F887" s="3">
        <f t="shared" si="185"/>
        <v>39325</v>
      </c>
      <c r="G887" s="61">
        <f t="shared" si="186"/>
        <v>2007</v>
      </c>
      <c r="H887" s="61">
        <f t="shared" si="187"/>
        <v>8</v>
      </c>
      <c r="I887" s="61" t="str">
        <f>VLOOKUP(H887,'Lookup Values'!$C$2:$D$13,2,FALSE)</f>
        <v>AUG</v>
      </c>
      <c r="J887" s="61">
        <f t="shared" si="188"/>
        <v>16</v>
      </c>
      <c r="K887" s="61">
        <f t="shared" si="189"/>
        <v>5</v>
      </c>
      <c r="L887" s="61" t="str">
        <f>VLOOKUP(K887,'Lookup Values'!$F$2:$G$8,2,FALSE)</f>
        <v>Thursday</v>
      </c>
      <c r="M887" s="3">
        <v>39316</v>
      </c>
      <c r="N887" s="63">
        <f t="shared" si="182"/>
        <v>6</v>
      </c>
      <c r="O887" s="8">
        <v>0.41806581067504567</v>
      </c>
      <c r="P887" t="s">
        <v>24</v>
      </c>
      <c r="Q887" t="s">
        <v>36</v>
      </c>
      <c r="R887" t="str">
        <f t="shared" si="190"/>
        <v>Education: Professional Development</v>
      </c>
      <c r="S887" t="s">
        <v>35</v>
      </c>
      <c r="T887" t="s">
        <v>29</v>
      </c>
      <c r="U887" s="1">
        <v>262</v>
      </c>
      <c r="V887" s="1" t="str">
        <f t="shared" si="191"/>
        <v>Education: $262.00</v>
      </c>
      <c r="W887" s="1">
        <f>IF(U887="","",ROUND(U887*'Lookup Values'!$A$2,2))</f>
        <v>23.25</v>
      </c>
      <c r="X887" s="9" t="str">
        <f t="shared" si="192"/>
        <v>Expense</v>
      </c>
      <c r="Y887" s="2" t="s">
        <v>793</v>
      </c>
      <c r="Z887" s="3">
        <f t="shared" si="193"/>
        <v>39310</v>
      </c>
      <c r="AA887" s="67" t="str">
        <f t="shared" si="194"/>
        <v>YES</v>
      </c>
      <c r="AB887" s="2" t="str">
        <f t="shared" si="195"/>
        <v>NO</v>
      </c>
      <c r="AC887" t="str">
        <f>IF(AND(AND(G887&gt;=2007,G887&lt;=2009),OR(S887&lt;&gt;"MTA",S887&lt;&gt;"Fandango"),OR(P887="Food",P887="Shopping",P887="Entertainment")),"Awesome Transaction",IF(AND(G887&lt;=2010,Q887&lt;&gt;"Alcohol"),"Late Transaction",IF(G887=2006,"Early Transaction","CRAP Transaction")))</f>
        <v>Late Transaction</v>
      </c>
    </row>
    <row r="888" spans="1:29" x14ac:dyDescent="0.25">
      <c r="A888" s="2">
        <v>887</v>
      </c>
      <c r="B888" s="3" t="str">
        <f>TEXT(C888,"yymmdd") &amp; "-" &amp; UPPER(LEFT(P888,2)) &amp; "-" &amp; UPPER(LEFT(S888,3))</f>
        <v>090909-EN-MOE</v>
      </c>
      <c r="C888" s="3">
        <v>40065</v>
      </c>
      <c r="D888" s="3">
        <f t="shared" si="183"/>
        <v>40079</v>
      </c>
      <c r="E888" s="3">
        <f t="shared" si="184"/>
        <v>40126</v>
      </c>
      <c r="F888" s="3">
        <f t="shared" si="185"/>
        <v>40086</v>
      </c>
      <c r="G888" s="61">
        <f t="shared" si="186"/>
        <v>2009</v>
      </c>
      <c r="H888" s="61">
        <f t="shared" si="187"/>
        <v>9</v>
      </c>
      <c r="I888" s="61" t="str">
        <f>VLOOKUP(H888,'Lookup Values'!$C$2:$D$13,2,FALSE)</f>
        <v>SEP</v>
      </c>
      <c r="J888" s="61">
        <f t="shared" si="188"/>
        <v>9</v>
      </c>
      <c r="K888" s="61">
        <f t="shared" si="189"/>
        <v>4</v>
      </c>
      <c r="L888" s="61" t="str">
        <f>VLOOKUP(K888,'Lookup Values'!$F$2:$G$8,2,FALSE)</f>
        <v>Wednesday</v>
      </c>
      <c r="M888" s="3">
        <v>40070</v>
      </c>
      <c r="N888" s="63">
        <f t="shared" si="182"/>
        <v>5</v>
      </c>
      <c r="O888" s="8">
        <v>0.18704302839306175</v>
      </c>
      <c r="P888" t="s">
        <v>14</v>
      </c>
      <c r="Q888" t="s">
        <v>15</v>
      </c>
      <c r="R888" t="str">
        <f t="shared" si="190"/>
        <v>Entertainment: Alcohol</v>
      </c>
      <c r="S888" t="s">
        <v>13</v>
      </c>
      <c r="T888" t="s">
        <v>29</v>
      </c>
      <c r="U888" s="1">
        <v>401</v>
      </c>
      <c r="V888" s="1" t="str">
        <f t="shared" si="191"/>
        <v>Entertainment: $401.00</v>
      </c>
      <c r="W888" s="1">
        <f>IF(U888="","",ROUND(U888*'Lookup Values'!$A$2,2))</f>
        <v>35.590000000000003</v>
      </c>
      <c r="X888" s="9" t="str">
        <f t="shared" si="192"/>
        <v>Expense</v>
      </c>
      <c r="Y888" s="2" t="s">
        <v>722</v>
      </c>
      <c r="Z888" s="3">
        <f t="shared" si="193"/>
        <v>40065</v>
      </c>
      <c r="AA888" s="67" t="str">
        <f t="shared" si="194"/>
        <v>NO</v>
      </c>
      <c r="AB888" s="2" t="str">
        <f t="shared" si="195"/>
        <v>NO</v>
      </c>
      <c r="AC888" t="str">
        <f>IF(AND(AND(G888&gt;=2007,G888&lt;=2009),OR(S888&lt;&gt;"MTA",S888&lt;&gt;"Fandango"),OR(P888="Food",P888="Shopping",P888="Entertainment")),"Awesome Transaction",IF(AND(G888&lt;=2010,Q888&lt;&gt;"Alcohol"),"Late Transaction",IF(G888=2006,"Early Transaction","CRAP Transaction")))</f>
        <v>Awesome Transaction</v>
      </c>
    </row>
    <row r="889" spans="1:29" x14ac:dyDescent="0.25">
      <c r="A889" s="2">
        <v>888</v>
      </c>
      <c r="B889" s="3" t="str">
        <f>TEXT(C889,"yymmdd") &amp; "-" &amp; UPPER(LEFT(P889,2)) &amp; "-" &amp; UPPER(LEFT(S889,3))</f>
        <v>120114-ED-SKI</v>
      </c>
      <c r="C889" s="3">
        <v>40922</v>
      </c>
      <c r="D889" s="3">
        <f t="shared" si="183"/>
        <v>40935</v>
      </c>
      <c r="E889" s="3">
        <f t="shared" si="184"/>
        <v>40982</v>
      </c>
      <c r="F889" s="3">
        <f t="shared" si="185"/>
        <v>40939</v>
      </c>
      <c r="G889" s="61">
        <f t="shared" si="186"/>
        <v>2012</v>
      </c>
      <c r="H889" s="61">
        <f t="shared" si="187"/>
        <v>1</v>
      </c>
      <c r="I889" s="61" t="str">
        <f>VLOOKUP(H889,'Lookup Values'!$C$2:$D$13,2,FALSE)</f>
        <v>JAN</v>
      </c>
      <c r="J889" s="61">
        <f t="shared" si="188"/>
        <v>14</v>
      </c>
      <c r="K889" s="61">
        <f t="shared" si="189"/>
        <v>7</v>
      </c>
      <c r="L889" s="61" t="str">
        <f>VLOOKUP(K889,'Lookup Values'!$F$2:$G$8,2,FALSE)</f>
        <v>Saturday</v>
      </c>
      <c r="M889" s="3">
        <v>40924</v>
      </c>
      <c r="N889" s="63">
        <f t="shared" si="182"/>
        <v>2</v>
      </c>
      <c r="O889" s="8">
        <v>0.21930882689674092</v>
      </c>
      <c r="P889" t="s">
        <v>24</v>
      </c>
      <c r="Q889" t="s">
        <v>36</v>
      </c>
      <c r="R889" t="str">
        <f t="shared" si="190"/>
        <v>Education: Professional Development</v>
      </c>
      <c r="S889" t="s">
        <v>35</v>
      </c>
      <c r="T889" t="s">
        <v>26</v>
      </c>
      <c r="U889" s="1">
        <v>449</v>
      </c>
      <c r="V889" s="1" t="str">
        <f t="shared" si="191"/>
        <v>Education: $449.00</v>
      </c>
      <c r="W889" s="1">
        <f>IF(U889="","",ROUND(U889*'Lookup Values'!$A$2,2))</f>
        <v>39.85</v>
      </c>
      <c r="X889" s="9" t="str">
        <f t="shared" si="192"/>
        <v>Expense</v>
      </c>
      <c r="Y889" s="2" t="s">
        <v>794</v>
      </c>
      <c r="Z889" s="3">
        <f t="shared" si="193"/>
        <v>40922</v>
      </c>
      <c r="AA889" s="67" t="str">
        <f t="shared" si="194"/>
        <v>YES</v>
      </c>
      <c r="AB889" s="2" t="str">
        <f t="shared" si="195"/>
        <v>YES</v>
      </c>
      <c r="AC889" t="str">
        <f>IF(AND(AND(G889&gt;=2007,G889&lt;=2009),OR(S889&lt;&gt;"MTA",S889&lt;&gt;"Fandango"),OR(P889="Food",P889="Shopping",P889="Entertainment")),"Awesome Transaction",IF(AND(G889&lt;=2010,Q889&lt;&gt;"Alcohol"),"Late Transaction",IF(G889=2006,"Early Transaction","CRAP Transaction")))</f>
        <v>CRAP Transaction</v>
      </c>
    </row>
    <row r="890" spans="1:29" x14ac:dyDescent="0.25">
      <c r="A890" s="2">
        <v>889</v>
      </c>
      <c r="B890" s="3" t="str">
        <f>TEXT(C890,"yymmdd") &amp; "-" &amp; UPPER(LEFT(P890,2)) &amp; "-" &amp; UPPER(LEFT(S890,3))</f>
        <v>071218-IN-LEG</v>
      </c>
      <c r="C890" s="3">
        <v>39434</v>
      </c>
      <c r="D890" s="3">
        <f t="shared" si="183"/>
        <v>39448</v>
      </c>
      <c r="E890" s="3">
        <f t="shared" si="184"/>
        <v>39496</v>
      </c>
      <c r="F890" s="3">
        <f t="shared" si="185"/>
        <v>39447</v>
      </c>
      <c r="G890" s="61">
        <f t="shared" si="186"/>
        <v>2007</v>
      </c>
      <c r="H890" s="61">
        <f t="shared" si="187"/>
        <v>12</v>
      </c>
      <c r="I890" s="61" t="str">
        <f>VLOOKUP(H890,'Lookup Values'!$C$2:$D$13,2,FALSE)</f>
        <v>DEC</v>
      </c>
      <c r="J890" s="61">
        <f t="shared" si="188"/>
        <v>18</v>
      </c>
      <c r="K890" s="61">
        <f t="shared" si="189"/>
        <v>3</v>
      </c>
      <c r="L890" s="61" t="str">
        <f>VLOOKUP(K890,'Lookup Values'!$F$2:$G$8,2,FALSE)</f>
        <v>Tuesday</v>
      </c>
      <c r="M890" s="3">
        <v>39439</v>
      </c>
      <c r="N890" s="63">
        <f t="shared" si="182"/>
        <v>5</v>
      </c>
      <c r="O890" s="8">
        <v>0.62128204706554557</v>
      </c>
      <c r="P890" t="s">
        <v>61</v>
      </c>
      <c r="Q890" t="s">
        <v>63</v>
      </c>
      <c r="R890" t="str">
        <f t="shared" si="190"/>
        <v>Income: Freelance Project</v>
      </c>
      <c r="S890" t="s">
        <v>66</v>
      </c>
      <c r="T890" t="s">
        <v>16</v>
      </c>
      <c r="U890" s="1">
        <v>121</v>
      </c>
      <c r="V890" s="1" t="str">
        <f t="shared" si="191"/>
        <v>Income: $121.00</v>
      </c>
      <c r="W890" s="1">
        <f>IF(U890="","",ROUND(U890*'Lookup Values'!$A$2,2))</f>
        <v>10.74</v>
      </c>
      <c r="X890" s="9" t="str">
        <f t="shared" si="192"/>
        <v>Income</v>
      </c>
      <c r="Y890" s="2" t="s">
        <v>795</v>
      </c>
      <c r="Z890" s="3">
        <f t="shared" si="193"/>
        <v>39434</v>
      </c>
      <c r="AA890" s="67" t="str">
        <f t="shared" si="194"/>
        <v>NO</v>
      </c>
      <c r="AB890" s="2" t="str">
        <f t="shared" si="195"/>
        <v>NO</v>
      </c>
      <c r="AC890" t="str">
        <f>IF(AND(AND(G890&gt;=2007,G890&lt;=2009),OR(S890&lt;&gt;"MTA",S890&lt;&gt;"Fandango"),OR(P890="Food",P890="Shopping",P890="Entertainment")),"Awesome Transaction",IF(AND(G890&lt;=2010,Q890&lt;&gt;"Alcohol"),"Late Transaction",IF(G890=2006,"Early Transaction","CRAP Transaction")))</f>
        <v>Late Transaction</v>
      </c>
    </row>
    <row r="891" spans="1:29" x14ac:dyDescent="0.25">
      <c r="A891" s="2">
        <v>890</v>
      </c>
      <c r="B891" s="3" t="str">
        <f>TEXT(C891,"yymmdd") &amp; "-" &amp; UPPER(LEFT(P891,2)) &amp; "-" &amp; UPPER(LEFT(S891,3))</f>
        <v>100829-SH-AMA</v>
      </c>
      <c r="C891" s="3">
        <v>40419</v>
      </c>
      <c r="D891" s="3">
        <f t="shared" si="183"/>
        <v>40431</v>
      </c>
      <c r="E891" s="3">
        <f t="shared" si="184"/>
        <v>40480</v>
      </c>
      <c r="F891" s="3">
        <f t="shared" si="185"/>
        <v>40421</v>
      </c>
      <c r="G891" s="61">
        <f t="shared" si="186"/>
        <v>2010</v>
      </c>
      <c r="H891" s="61">
        <f t="shared" si="187"/>
        <v>8</v>
      </c>
      <c r="I891" s="61" t="str">
        <f>VLOOKUP(H891,'Lookup Values'!$C$2:$D$13,2,FALSE)</f>
        <v>AUG</v>
      </c>
      <c r="J891" s="61">
        <f t="shared" si="188"/>
        <v>29</v>
      </c>
      <c r="K891" s="61">
        <f t="shared" si="189"/>
        <v>1</v>
      </c>
      <c r="L891" s="61" t="str">
        <f>VLOOKUP(K891,'Lookup Values'!$F$2:$G$8,2,FALSE)</f>
        <v>Sunday</v>
      </c>
      <c r="M891" s="3">
        <v>40427</v>
      </c>
      <c r="N891" s="63">
        <f t="shared" si="182"/>
        <v>8</v>
      </c>
      <c r="O891" s="8">
        <v>0.29550560133832726</v>
      </c>
      <c r="P891" t="s">
        <v>21</v>
      </c>
      <c r="Q891" t="s">
        <v>22</v>
      </c>
      <c r="R891" t="str">
        <f t="shared" si="190"/>
        <v>Shopping: Electronics</v>
      </c>
      <c r="S891" t="s">
        <v>20</v>
      </c>
      <c r="T891" t="s">
        <v>16</v>
      </c>
      <c r="U891" s="1">
        <v>491</v>
      </c>
      <c r="V891" s="1" t="str">
        <f t="shared" si="191"/>
        <v>Shopping: $491.00</v>
      </c>
      <c r="W891" s="1">
        <f>IF(U891="","",ROUND(U891*'Lookup Values'!$A$2,2))</f>
        <v>43.58</v>
      </c>
      <c r="X891" s="9" t="str">
        <f t="shared" si="192"/>
        <v>Expense</v>
      </c>
      <c r="Y891" s="2" t="s">
        <v>796</v>
      </c>
      <c r="Z891" s="3">
        <f t="shared" si="193"/>
        <v>40419</v>
      </c>
      <c r="AA891" s="67" t="str">
        <f t="shared" si="194"/>
        <v>YES</v>
      </c>
      <c r="AB891" s="2" t="str">
        <f t="shared" si="195"/>
        <v>YES</v>
      </c>
      <c r="AC891" t="str">
        <f>IF(AND(AND(G891&gt;=2007,G891&lt;=2009),OR(S891&lt;&gt;"MTA",S891&lt;&gt;"Fandango"),OR(P891="Food",P891="Shopping",P891="Entertainment")),"Awesome Transaction",IF(AND(G891&lt;=2010,Q891&lt;&gt;"Alcohol"),"Late Transaction",IF(G891=2006,"Early Transaction","CRAP Transaction")))</f>
        <v>Late Transaction</v>
      </c>
    </row>
    <row r="892" spans="1:29" x14ac:dyDescent="0.25">
      <c r="A892" s="2">
        <v>891</v>
      </c>
      <c r="B892" s="3" t="str">
        <f>TEXT(C892,"yymmdd") &amp; "-" &amp; UPPER(LEFT(P892,2)) &amp; "-" &amp; UPPER(LEFT(S892,3))</f>
        <v>110526-FO-BAN</v>
      </c>
      <c r="C892" s="3">
        <v>40689</v>
      </c>
      <c r="D892" s="3">
        <f t="shared" si="183"/>
        <v>40703</v>
      </c>
      <c r="E892" s="3">
        <f t="shared" si="184"/>
        <v>40750</v>
      </c>
      <c r="F892" s="3">
        <f t="shared" si="185"/>
        <v>40694</v>
      </c>
      <c r="G892" s="61">
        <f t="shared" si="186"/>
        <v>2011</v>
      </c>
      <c r="H892" s="61">
        <f t="shared" si="187"/>
        <v>5</v>
      </c>
      <c r="I892" s="61" t="str">
        <f>VLOOKUP(H892,'Lookup Values'!$C$2:$D$13,2,FALSE)</f>
        <v>MAY</v>
      </c>
      <c r="J892" s="61">
        <f t="shared" si="188"/>
        <v>26</v>
      </c>
      <c r="K892" s="61">
        <f t="shared" si="189"/>
        <v>5</v>
      </c>
      <c r="L892" s="61" t="str">
        <f>VLOOKUP(K892,'Lookup Values'!$F$2:$G$8,2,FALSE)</f>
        <v>Thursday</v>
      </c>
      <c r="M892" s="3">
        <v>40699</v>
      </c>
      <c r="N892" s="63">
        <f t="shared" si="182"/>
        <v>10</v>
      </c>
      <c r="O892" s="8">
        <v>0.31359500752715497</v>
      </c>
      <c r="P892" t="s">
        <v>18</v>
      </c>
      <c r="Q892" t="s">
        <v>19</v>
      </c>
      <c r="R892" t="str">
        <f t="shared" si="190"/>
        <v>Food: Restaurants</v>
      </c>
      <c r="S892" t="s">
        <v>17</v>
      </c>
      <c r="T892" t="s">
        <v>16</v>
      </c>
      <c r="U892" s="1">
        <v>422</v>
      </c>
      <c r="V892" s="1" t="str">
        <f t="shared" si="191"/>
        <v>Food: $422.00</v>
      </c>
      <c r="W892" s="1">
        <f>IF(U892="","",ROUND(U892*'Lookup Values'!$A$2,2))</f>
        <v>37.450000000000003</v>
      </c>
      <c r="X892" s="9" t="str">
        <f t="shared" si="192"/>
        <v>Expense</v>
      </c>
      <c r="Y892" s="2" t="s">
        <v>797</v>
      </c>
      <c r="Z892" s="3">
        <f t="shared" si="193"/>
        <v>40689</v>
      </c>
      <c r="AA892" s="67" t="str">
        <f t="shared" si="194"/>
        <v>NO</v>
      </c>
      <c r="AB892" s="2" t="str">
        <f t="shared" si="195"/>
        <v>NO</v>
      </c>
      <c r="AC892" t="str">
        <f>IF(AND(AND(G892&gt;=2007,G892&lt;=2009),OR(S892&lt;&gt;"MTA",S892&lt;&gt;"Fandango"),OR(P892="Food",P892="Shopping",P892="Entertainment")),"Awesome Transaction",IF(AND(G892&lt;=2010,Q892&lt;&gt;"Alcohol"),"Late Transaction",IF(G892=2006,"Early Transaction","CRAP Transaction")))</f>
        <v>CRAP Transaction</v>
      </c>
    </row>
    <row r="893" spans="1:29" x14ac:dyDescent="0.25">
      <c r="A893" s="2">
        <v>892</v>
      </c>
      <c r="B893" s="3" t="str">
        <f>TEXT(C893,"yymmdd") &amp; "-" &amp; UPPER(LEFT(P893,2)) &amp; "-" &amp; UPPER(LEFT(S893,3))</f>
        <v>100601-BI-CON</v>
      </c>
      <c r="C893" s="3">
        <v>40330</v>
      </c>
      <c r="D893" s="3">
        <f t="shared" si="183"/>
        <v>40344</v>
      </c>
      <c r="E893" s="3">
        <f t="shared" si="184"/>
        <v>40391</v>
      </c>
      <c r="F893" s="3">
        <f t="shared" si="185"/>
        <v>40359</v>
      </c>
      <c r="G893" s="61">
        <f t="shared" si="186"/>
        <v>2010</v>
      </c>
      <c r="H893" s="61">
        <f t="shared" si="187"/>
        <v>6</v>
      </c>
      <c r="I893" s="61" t="str">
        <f>VLOOKUP(H893,'Lookup Values'!$C$2:$D$13,2,FALSE)</f>
        <v>JUN</v>
      </c>
      <c r="J893" s="61">
        <f t="shared" si="188"/>
        <v>1</v>
      </c>
      <c r="K893" s="61">
        <f t="shared" si="189"/>
        <v>3</v>
      </c>
      <c r="L893" s="61" t="str">
        <f>VLOOKUP(K893,'Lookup Values'!$F$2:$G$8,2,FALSE)</f>
        <v>Tuesday</v>
      </c>
      <c r="M893" s="3">
        <v>40338</v>
      </c>
      <c r="N893" s="63">
        <f t="shared" si="182"/>
        <v>8</v>
      </c>
      <c r="O893" s="8">
        <v>0.61566506133938759</v>
      </c>
      <c r="P893" t="s">
        <v>48</v>
      </c>
      <c r="Q893" t="s">
        <v>49</v>
      </c>
      <c r="R893" t="str">
        <f t="shared" si="190"/>
        <v>Bills: Utilities</v>
      </c>
      <c r="S893" t="s">
        <v>47</v>
      </c>
      <c r="T893" t="s">
        <v>26</v>
      </c>
      <c r="U893" s="1">
        <v>467</v>
      </c>
      <c r="V893" s="1" t="str">
        <f t="shared" si="191"/>
        <v>Bills: $467.00</v>
      </c>
      <c r="W893" s="1">
        <f>IF(U893="","",ROUND(U893*'Lookup Values'!$A$2,2))</f>
        <v>41.45</v>
      </c>
      <c r="X893" s="9" t="str">
        <f t="shared" si="192"/>
        <v>Expense</v>
      </c>
      <c r="Y893" s="2" t="s">
        <v>239</v>
      </c>
      <c r="Z893" s="3">
        <f t="shared" si="193"/>
        <v>40330</v>
      </c>
      <c r="AA893" s="67" t="str">
        <f t="shared" si="194"/>
        <v>NO</v>
      </c>
      <c r="AB893" s="2" t="str">
        <f t="shared" si="195"/>
        <v>NO</v>
      </c>
      <c r="AC893" t="str">
        <f>IF(AND(AND(G893&gt;=2007,G893&lt;=2009),OR(S893&lt;&gt;"MTA",S893&lt;&gt;"Fandango"),OR(P893="Food",P893="Shopping",P893="Entertainment")),"Awesome Transaction",IF(AND(G893&lt;=2010,Q893&lt;&gt;"Alcohol"),"Late Transaction",IF(G893=2006,"Early Transaction","CRAP Transaction")))</f>
        <v>Late Transaction</v>
      </c>
    </row>
    <row r="894" spans="1:29" x14ac:dyDescent="0.25">
      <c r="A894" s="2">
        <v>893</v>
      </c>
      <c r="B894" s="3" t="str">
        <f>TEXT(C894,"yymmdd") &amp; "-" &amp; UPPER(LEFT(P894,2)) &amp; "-" &amp; UPPER(LEFT(S894,3))</f>
        <v>070502-EN-FAN</v>
      </c>
      <c r="C894" s="3">
        <v>39204</v>
      </c>
      <c r="D894" s="3">
        <f t="shared" si="183"/>
        <v>39218</v>
      </c>
      <c r="E894" s="3">
        <f t="shared" si="184"/>
        <v>39265</v>
      </c>
      <c r="F894" s="3">
        <f t="shared" si="185"/>
        <v>39233</v>
      </c>
      <c r="G894" s="61">
        <f t="shared" si="186"/>
        <v>2007</v>
      </c>
      <c r="H894" s="61">
        <f t="shared" si="187"/>
        <v>5</v>
      </c>
      <c r="I894" s="61" t="str">
        <f>VLOOKUP(H894,'Lookup Values'!$C$2:$D$13,2,FALSE)</f>
        <v>MAY</v>
      </c>
      <c r="J894" s="61">
        <f t="shared" si="188"/>
        <v>2</v>
      </c>
      <c r="K894" s="61">
        <f t="shared" si="189"/>
        <v>4</v>
      </c>
      <c r="L894" s="61" t="str">
        <f>VLOOKUP(K894,'Lookup Values'!$F$2:$G$8,2,FALSE)</f>
        <v>Wednesday</v>
      </c>
      <c r="M894" s="3">
        <v>39209</v>
      </c>
      <c r="N894" s="63">
        <f t="shared" si="182"/>
        <v>5</v>
      </c>
      <c r="O894" s="8">
        <v>0.90843440710891443</v>
      </c>
      <c r="P894" t="s">
        <v>14</v>
      </c>
      <c r="Q894" t="s">
        <v>28</v>
      </c>
      <c r="R894" t="str">
        <f t="shared" si="190"/>
        <v>Entertainment: Movies</v>
      </c>
      <c r="S894" t="s">
        <v>27</v>
      </c>
      <c r="T894" t="s">
        <v>16</v>
      </c>
      <c r="U894" s="1">
        <v>38</v>
      </c>
      <c r="V894" s="1" t="str">
        <f t="shared" si="191"/>
        <v>Entertainment: $38.00</v>
      </c>
      <c r="W894" s="1">
        <f>IF(U894="","",ROUND(U894*'Lookup Values'!$A$2,2))</f>
        <v>3.37</v>
      </c>
      <c r="X894" s="9" t="str">
        <f t="shared" si="192"/>
        <v>Expense</v>
      </c>
      <c r="Y894" s="2" t="s">
        <v>798</v>
      </c>
      <c r="Z894" s="3">
        <f t="shared" si="193"/>
        <v>39204</v>
      </c>
      <c r="AA894" s="67" t="str">
        <f t="shared" si="194"/>
        <v>NO</v>
      </c>
      <c r="AB894" s="2" t="str">
        <f t="shared" si="195"/>
        <v>NO</v>
      </c>
      <c r="AC894" t="str">
        <f>IF(AND(AND(G894&gt;=2007,G894&lt;=2009),OR(S894&lt;&gt;"MTA",S894&lt;&gt;"Fandango"),OR(P894="Food",P894="Shopping",P894="Entertainment")),"Awesome Transaction",IF(AND(G894&lt;=2010,Q894&lt;&gt;"Alcohol"),"Late Transaction",IF(G894=2006,"Early Transaction","CRAP Transaction")))</f>
        <v>Awesome Transaction</v>
      </c>
    </row>
    <row r="895" spans="1:29" x14ac:dyDescent="0.25">
      <c r="A895" s="2">
        <v>894</v>
      </c>
      <c r="B895" s="3" t="str">
        <f>TEXT(C895,"yymmdd") &amp; "-" &amp; UPPER(LEFT(P895,2)) &amp; "-" &amp; UPPER(LEFT(S895,3))</f>
        <v>101228-HE-FRE</v>
      </c>
      <c r="C895" s="3">
        <v>40540</v>
      </c>
      <c r="D895" s="3">
        <f t="shared" si="183"/>
        <v>40554</v>
      </c>
      <c r="E895" s="3">
        <f t="shared" si="184"/>
        <v>40602</v>
      </c>
      <c r="F895" s="3">
        <f t="shared" si="185"/>
        <v>40543</v>
      </c>
      <c r="G895" s="61">
        <f t="shared" si="186"/>
        <v>2010</v>
      </c>
      <c r="H895" s="61">
        <f t="shared" si="187"/>
        <v>12</v>
      </c>
      <c r="I895" s="61" t="str">
        <f>VLOOKUP(H895,'Lookup Values'!$C$2:$D$13,2,FALSE)</f>
        <v>DEC</v>
      </c>
      <c r="J895" s="61">
        <f t="shared" si="188"/>
        <v>28</v>
      </c>
      <c r="K895" s="61">
        <f t="shared" si="189"/>
        <v>3</v>
      </c>
      <c r="L895" s="61" t="str">
        <f>VLOOKUP(K895,'Lookup Values'!$F$2:$G$8,2,FALSE)</f>
        <v>Tuesday</v>
      </c>
      <c r="M895" s="3">
        <v>40549</v>
      </c>
      <c r="N895" s="63">
        <f t="shared" si="182"/>
        <v>9</v>
      </c>
      <c r="O895" s="8">
        <v>2.5021883225487485E-2</v>
      </c>
      <c r="P895" t="s">
        <v>45</v>
      </c>
      <c r="Q895" t="s">
        <v>46</v>
      </c>
      <c r="R895" t="str">
        <f t="shared" si="190"/>
        <v>Health: Insurance Premium</v>
      </c>
      <c r="S895" t="s">
        <v>44</v>
      </c>
      <c r="T895" t="s">
        <v>29</v>
      </c>
      <c r="U895" s="1">
        <v>215</v>
      </c>
      <c r="V895" s="1" t="str">
        <f t="shared" si="191"/>
        <v>Health: $215.00</v>
      </c>
      <c r="W895" s="1">
        <f>IF(U895="","",ROUND(U895*'Lookup Values'!$A$2,2))</f>
        <v>19.079999999999998</v>
      </c>
      <c r="X895" s="9" t="str">
        <f t="shared" si="192"/>
        <v>Expense</v>
      </c>
      <c r="Y895" s="2" t="s">
        <v>774</v>
      </c>
      <c r="Z895" s="3">
        <f t="shared" si="193"/>
        <v>40540</v>
      </c>
      <c r="AA895" s="67" t="str">
        <f t="shared" si="194"/>
        <v>NO</v>
      </c>
      <c r="AB895" s="2" t="str">
        <f t="shared" si="195"/>
        <v>NO</v>
      </c>
      <c r="AC895" t="str">
        <f>IF(AND(AND(G895&gt;=2007,G895&lt;=2009),OR(S895&lt;&gt;"MTA",S895&lt;&gt;"Fandango"),OR(P895="Food",P895="Shopping",P895="Entertainment")),"Awesome Transaction",IF(AND(G895&lt;=2010,Q895&lt;&gt;"Alcohol"),"Late Transaction",IF(G895=2006,"Early Transaction","CRAP Transaction")))</f>
        <v>Late Transaction</v>
      </c>
    </row>
    <row r="896" spans="1:29" x14ac:dyDescent="0.25">
      <c r="A896" s="2">
        <v>895</v>
      </c>
      <c r="B896" s="3" t="str">
        <f>TEXT(C896,"yymmdd") &amp; "-" &amp; UPPER(LEFT(P896,2)) &amp; "-" &amp; UPPER(LEFT(S896,3))</f>
        <v>070422-FO-BAN</v>
      </c>
      <c r="C896" s="3">
        <v>39194</v>
      </c>
      <c r="D896" s="3">
        <f t="shared" si="183"/>
        <v>39206</v>
      </c>
      <c r="E896" s="3">
        <f t="shared" si="184"/>
        <v>39255</v>
      </c>
      <c r="F896" s="3">
        <f t="shared" si="185"/>
        <v>39202</v>
      </c>
      <c r="G896" s="61">
        <f t="shared" si="186"/>
        <v>2007</v>
      </c>
      <c r="H896" s="61">
        <f t="shared" si="187"/>
        <v>4</v>
      </c>
      <c r="I896" s="61" t="str">
        <f>VLOOKUP(H896,'Lookup Values'!$C$2:$D$13,2,FALSE)</f>
        <v>APR</v>
      </c>
      <c r="J896" s="61">
        <f t="shared" si="188"/>
        <v>22</v>
      </c>
      <c r="K896" s="61">
        <f t="shared" si="189"/>
        <v>1</v>
      </c>
      <c r="L896" s="61" t="str">
        <f>VLOOKUP(K896,'Lookup Values'!$F$2:$G$8,2,FALSE)</f>
        <v>Sunday</v>
      </c>
      <c r="M896" s="3">
        <v>39197</v>
      </c>
      <c r="N896" s="63">
        <f t="shared" si="182"/>
        <v>3</v>
      </c>
      <c r="O896" s="8">
        <v>0.20327513474969805</v>
      </c>
      <c r="P896" t="s">
        <v>18</v>
      </c>
      <c r="Q896" t="s">
        <v>19</v>
      </c>
      <c r="R896" t="str">
        <f t="shared" si="190"/>
        <v>Food: Restaurants</v>
      </c>
      <c r="S896" t="s">
        <v>17</v>
      </c>
      <c r="T896" t="s">
        <v>29</v>
      </c>
      <c r="U896" s="1">
        <v>107</v>
      </c>
      <c r="V896" s="1" t="str">
        <f t="shared" si="191"/>
        <v>Food: $107.00</v>
      </c>
      <c r="W896" s="1">
        <f>IF(U896="","",ROUND(U896*'Lookup Values'!$A$2,2))</f>
        <v>9.5</v>
      </c>
      <c r="X896" s="9" t="str">
        <f t="shared" si="192"/>
        <v>Expense</v>
      </c>
      <c r="Y896" s="2" t="s">
        <v>799</v>
      </c>
      <c r="Z896" s="3">
        <f t="shared" si="193"/>
        <v>39194</v>
      </c>
      <c r="AA896" s="67" t="str">
        <f t="shared" si="194"/>
        <v>NO</v>
      </c>
      <c r="AB896" s="2" t="str">
        <f t="shared" si="195"/>
        <v>NO</v>
      </c>
      <c r="AC896" t="str">
        <f>IF(AND(AND(G896&gt;=2007,G896&lt;=2009),OR(S896&lt;&gt;"MTA",S896&lt;&gt;"Fandango"),OR(P896="Food",P896="Shopping",P896="Entertainment")),"Awesome Transaction",IF(AND(G896&lt;=2010,Q896&lt;&gt;"Alcohol"),"Late Transaction",IF(G896=2006,"Early Transaction","CRAP Transaction")))</f>
        <v>Awesome Transaction</v>
      </c>
    </row>
    <row r="897" spans="1:29" x14ac:dyDescent="0.25">
      <c r="A897" s="2">
        <v>896</v>
      </c>
      <c r="B897" s="3" t="str">
        <f>TEXT(C897,"yymmdd") &amp; "-" &amp; UPPER(LEFT(P897,2)) &amp; "-" &amp; UPPER(LEFT(S897,3))</f>
        <v>100715-FO-BAN</v>
      </c>
      <c r="C897" s="3">
        <v>40374</v>
      </c>
      <c r="D897" s="3">
        <f t="shared" si="183"/>
        <v>40388</v>
      </c>
      <c r="E897" s="3">
        <f t="shared" si="184"/>
        <v>40436</v>
      </c>
      <c r="F897" s="3">
        <f t="shared" si="185"/>
        <v>40390</v>
      </c>
      <c r="G897" s="61">
        <f t="shared" si="186"/>
        <v>2010</v>
      </c>
      <c r="H897" s="61">
        <f t="shared" si="187"/>
        <v>7</v>
      </c>
      <c r="I897" s="61" t="str">
        <f>VLOOKUP(H897,'Lookup Values'!$C$2:$D$13,2,FALSE)</f>
        <v>JUL</v>
      </c>
      <c r="J897" s="61">
        <f t="shared" si="188"/>
        <v>15</v>
      </c>
      <c r="K897" s="61">
        <f t="shared" si="189"/>
        <v>5</v>
      </c>
      <c r="L897" s="61" t="str">
        <f>VLOOKUP(K897,'Lookup Values'!$F$2:$G$8,2,FALSE)</f>
        <v>Thursday</v>
      </c>
      <c r="M897" s="3">
        <v>40381</v>
      </c>
      <c r="N897" s="63">
        <f t="shared" si="182"/>
        <v>7</v>
      </c>
      <c r="O897" s="8">
        <v>0.45956419160985928</v>
      </c>
      <c r="P897" t="s">
        <v>18</v>
      </c>
      <c r="Q897" t="s">
        <v>19</v>
      </c>
      <c r="R897" t="str">
        <f t="shared" si="190"/>
        <v>Food: Restaurants</v>
      </c>
      <c r="S897" t="s">
        <v>17</v>
      </c>
      <c r="T897" t="s">
        <v>16</v>
      </c>
      <c r="U897" s="1">
        <v>400</v>
      </c>
      <c r="V897" s="1" t="str">
        <f t="shared" si="191"/>
        <v>Food: $400.00</v>
      </c>
      <c r="W897" s="1">
        <f>IF(U897="","",ROUND(U897*'Lookup Values'!$A$2,2))</f>
        <v>35.5</v>
      </c>
      <c r="X897" s="9" t="str">
        <f t="shared" si="192"/>
        <v>Expense</v>
      </c>
      <c r="Y897" s="2" t="s">
        <v>800</v>
      </c>
      <c r="Z897" s="3">
        <f t="shared" si="193"/>
        <v>40374</v>
      </c>
      <c r="AA897" s="67" t="str">
        <f t="shared" si="194"/>
        <v>NO</v>
      </c>
      <c r="AB897" s="2" t="str">
        <f t="shared" si="195"/>
        <v>NO</v>
      </c>
      <c r="AC897" t="str">
        <f>IF(AND(AND(G897&gt;=2007,G897&lt;=2009),OR(S897&lt;&gt;"MTA",S897&lt;&gt;"Fandango"),OR(P897="Food",P897="Shopping",P897="Entertainment")),"Awesome Transaction",IF(AND(G897&lt;=2010,Q897&lt;&gt;"Alcohol"),"Late Transaction",IF(G897=2006,"Early Transaction","CRAP Transaction")))</f>
        <v>Late Transaction</v>
      </c>
    </row>
    <row r="898" spans="1:29" x14ac:dyDescent="0.25">
      <c r="A898" s="2">
        <v>897</v>
      </c>
      <c r="B898" s="3" t="str">
        <f>TEXT(C898,"yymmdd") &amp; "-" &amp; UPPER(LEFT(P898,2)) &amp; "-" &amp; UPPER(LEFT(S898,3))</f>
        <v>070719-IN-AUN</v>
      </c>
      <c r="C898" s="3">
        <v>39282</v>
      </c>
      <c r="D898" s="3">
        <f t="shared" si="183"/>
        <v>39296</v>
      </c>
      <c r="E898" s="3">
        <f t="shared" si="184"/>
        <v>39344</v>
      </c>
      <c r="F898" s="3">
        <f t="shared" si="185"/>
        <v>39294</v>
      </c>
      <c r="G898" s="61">
        <f t="shared" si="186"/>
        <v>2007</v>
      </c>
      <c r="H898" s="61">
        <f t="shared" si="187"/>
        <v>7</v>
      </c>
      <c r="I898" s="61" t="str">
        <f>VLOOKUP(H898,'Lookup Values'!$C$2:$D$13,2,FALSE)</f>
        <v>JUL</v>
      </c>
      <c r="J898" s="61">
        <f t="shared" si="188"/>
        <v>19</v>
      </c>
      <c r="K898" s="61">
        <f t="shared" si="189"/>
        <v>5</v>
      </c>
      <c r="L898" s="61" t="str">
        <f>VLOOKUP(K898,'Lookup Values'!$F$2:$G$8,2,FALSE)</f>
        <v>Thursday</v>
      </c>
      <c r="M898" s="3">
        <v>39292</v>
      </c>
      <c r="N898" s="63">
        <f t="shared" ref="N898:N961" si="196">M898-C898</f>
        <v>10</v>
      </c>
      <c r="O898" s="8">
        <v>0.25011909659985931</v>
      </c>
      <c r="P898" t="s">
        <v>61</v>
      </c>
      <c r="Q898" t="s">
        <v>64</v>
      </c>
      <c r="R898" t="str">
        <f t="shared" si="190"/>
        <v>Income: Gift Received</v>
      </c>
      <c r="S898" t="s">
        <v>67</v>
      </c>
      <c r="T898" t="s">
        <v>29</v>
      </c>
      <c r="U898" s="1">
        <v>306</v>
      </c>
      <c r="V898" s="1" t="str">
        <f t="shared" si="191"/>
        <v>Income: $306.00</v>
      </c>
      <c r="W898" s="1">
        <f>IF(U898="","",ROUND(U898*'Lookup Values'!$A$2,2))</f>
        <v>27.16</v>
      </c>
      <c r="X898" s="9" t="str">
        <f t="shared" si="192"/>
        <v>Income</v>
      </c>
      <c r="Y898" s="2" t="s">
        <v>801</v>
      </c>
      <c r="Z898" s="3">
        <f t="shared" si="193"/>
        <v>39282</v>
      </c>
      <c r="AA898" s="67" t="str">
        <f t="shared" si="194"/>
        <v>NO</v>
      </c>
      <c r="AB898" s="2" t="str">
        <f t="shared" si="195"/>
        <v>NO</v>
      </c>
      <c r="AC898" t="str">
        <f>IF(AND(AND(G898&gt;=2007,G898&lt;=2009),OR(S898&lt;&gt;"MTA",S898&lt;&gt;"Fandango"),OR(P898="Food",P898="Shopping",P898="Entertainment")),"Awesome Transaction",IF(AND(G898&lt;=2010,Q898&lt;&gt;"Alcohol"),"Late Transaction",IF(G898=2006,"Early Transaction","CRAP Transaction")))</f>
        <v>Late Transaction</v>
      </c>
    </row>
    <row r="899" spans="1:29" x14ac:dyDescent="0.25">
      <c r="A899" s="2">
        <v>898</v>
      </c>
      <c r="B899" s="3" t="str">
        <f>TEXT(C899,"yymmdd") &amp; "-" &amp; UPPER(LEFT(P899,2)) &amp; "-" &amp; UPPER(LEFT(S899,3))</f>
        <v>070412-FO-TRA</v>
      </c>
      <c r="C899" s="3">
        <v>39184</v>
      </c>
      <c r="D899" s="3">
        <f t="shared" ref="D899:D962" si="197">WORKDAY(C899,10)</f>
        <v>39198</v>
      </c>
      <c r="E899" s="3">
        <f t="shared" ref="E899:E962" si="198">EDATE(C899,2)</f>
        <v>39245</v>
      </c>
      <c r="F899" s="3">
        <f t="shared" ref="F899:F962" si="199">EOMONTH(C899,0)</f>
        <v>39202</v>
      </c>
      <c r="G899" s="61">
        <f t="shared" ref="G899:G962" si="200">YEAR(C899)</f>
        <v>2007</v>
      </c>
      <c r="H899" s="61">
        <f t="shared" ref="H899:H962" si="201">MONTH(C899)</f>
        <v>4</v>
      </c>
      <c r="I899" s="61" t="str">
        <f>VLOOKUP(H899,'Lookup Values'!$C$2:$D$13,2,FALSE)</f>
        <v>APR</v>
      </c>
      <c r="J899" s="61">
        <f t="shared" ref="J899:J962" si="202">DAY(C899)</f>
        <v>12</v>
      </c>
      <c r="K899" s="61">
        <f t="shared" ref="K899:K962" si="203">WEEKDAY(C899)</f>
        <v>5</v>
      </c>
      <c r="L899" s="61" t="str">
        <f>VLOOKUP(K899,'Lookup Values'!$F$2:$G$8,2,FALSE)</f>
        <v>Thursday</v>
      </c>
      <c r="M899" s="3">
        <v>39185</v>
      </c>
      <c r="N899" s="63">
        <f t="shared" si="196"/>
        <v>1</v>
      </c>
      <c r="O899" s="8">
        <v>0.37518935630381067</v>
      </c>
      <c r="P899" t="s">
        <v>18</v>
      </c>
      <c r="Q899" t="s">
        <v>31</v>
      </c>
      <c r="R899" t="str">
        <f t="shared" ref="R899:R962" si="204">P899 &amp; ": " &amp; Q899</f>
        <v>Food: Groceries</v>
      </c>
      <c r="S899" t="s">
        <v>30</v>
      </c>
      <c r="T899" t="s">
        <v>16</v>
      </c>
      <c r="U899" s="1">
        <v>494</v>
      </c>
      <c r="V899" s="1" t="str">
        <f t="shared" ref="V899:V962" si="205">P899 &amp; ": " &amp; TEXT(U899,"$#,###.00")</f>
        <v>Food: $494.00</v>
      </c>
      <c r="W899" s="1">
        <f>IF(U899="","",ROUND(U899*'Lookup Values'!$A$2,2))</f>
        <v>43.84</v>
      </c>
      <c r="X899" s="9" t="str">
        <f t="shared" ref="X899:X962" si="206">IF(P899="Income","Income","Expense")</f>
        <v>Expense</v>
      </c>
      <c r="Y899" s="2" t="s">
        <v>802</v>
      </c>
      <c r="Z899" s="3">
        <f t="shared" ref="Z899:Z962" si="207">VALUE(SUBSTITUTE(Y899,".","/"))</f>
        <v>39184</v>
      </c>
      <c r="AA899" s="67" t="str">
        <f t="shared" ref="AA899:AA962" si="208">IF(OR(P899="Transportation",Q899="Professional Development",Q899="Electronics"),"YES","NO")</f>
        <v>NO</v>
      </c>
      <c r="AB899" s="2" t="str">
        <f t="shared" ref="AB899:AB962" si="209">IF(AND(AA899="YES",U899&gt;=400),"YES","NO")</f>
        <v>NO</v>
      </c>
      <c r="AC899" t="str">
        <f>IF(AND(AND(G899&gt;=2007,G899&lt;=2009),OR(S899&lt;&gt;"MTA",S899&lt;&gt;"Fandango"),OR(P899="Food",P899="Shopping",P899="Entertainment")),"Awesome Transaction",IF(AND(G899&lt;=2010,Q899&lt;&gt;"Alcohol"),"Late Transaction",IF(G899=2006,"Early Transaction","CRAP Transaction")))</f>
        <v>Awesome Transaction</v>
      </c>
    </row>
    <row r="900" spans="1:29" x14ac:dyDescent="0.25">
      <c r="A900" s="2">
        <v>899</v>
      </c>
      <c r="B900" s="3" t="str">
        <f>TEXT(C900,"yymmdd") &amp; "-" &amp; UPPER(LEFT(P900,2)) &amp; "-" &amp; UPPER(LEFT(S900,3))</f>
        <v>100707-SH-EXP</v>
      </c>
      <c r="C900" s="3">
        <v>40366</v>
      </c>
      <c r="D900" s="3">
        <f t="shared" si="197"/>
        <v>40380</v>
      </c>
      <c r="E900" s="3">
        <f t="shared" si="198"/>
        <v>40428</v>
      </c>
      <c r="F900" s="3">
        <f t="shared" si="199"/>
        <v>40390</v>
      </c>
      <c r="G900" s="61">
        <f t="shared" si="200"/>
        <v>2010</v>
      </c>
      <c r="H900" s="61">
        <f t="shared" si="201"/>
        <v>7</v>
      </c>
      <c r="I900" s="61" t="str">
        <f>VLOOKUP(H900,'Lookup Values'!$C$2:$D$13,2,FALSE)</f>
        <v>JUL</v>
      </c>
      <c r="J900" s="61">
        <f t="shared" si="202"/>
        <v>7</v>
      </c>
      <c r="K900" s="61">
        <f t="shared" si="203"/>
        <v>4</v>
      </c>
      <c r="L900" s="61" t="str">
        <f>VLOOKUP(K900,'Lookup Values'!$F$2:$G$8,2,FALSE)</f>
        <v>Wednesday</v>
      </c>
      <c r="M900" s="3">
        <v>40376</v>
      </c>
      <c r="N900" s="63">
        <f t="shared" si="196"/>
        <v>10</v>
      </c>
      <c r="O900" s="8">
        <v>0.29327906768685341</v>
      </c>
      <c r="P900" t="s">
        <v>21</v>
      </c>
      <c r="Q900" t="s">
        <v>41</v>
      </c>
      <c r="R900" t="str">
        <f t="shared" si="204"/>
        <v>Shopping: Clothing</v>
      </c>
      <c r="S900" t="s">
        <v>40</v>
      </c>
      <c r="T900" t="s">
        <v>29</v>
      </c>
      <c r="U900" s="1">
        <v>322</v>
      </c>
      <c r="V900" s="1" t="str">
        <f t="shared" si="205"/>
        <v>Shopping: $322.00</v>
      </c>
      <c r="W900" s="1">
        <f>IF(U900="","",ROUND(U900*'Lookup Values'!$A$2,2))</f>
        <v>28.58</v>
      </c>
      <c r="X900" s="9" t="str">
        <f t="shared" si="206"/>
        <v>Expense</v>
      </c>
      <c r="Y900" s="2" t="s">
        <v>803</v>
      </c>
      <c r="Z900" s="3">
        <f t="shared" si="207"/>
        <v>40366</v>
      </c>
      <c r="AA900" s="67" t="str">
        <f t="shared" si="208"/>
        <v>NO</v>
      </c>
      <c r="AB900" s="2" t="str">
        <f t="shared" si="209"/>
        <v>NO</v>
      </c>
      <c r="AC900" t="str">
        <f>IF(AND(AND(G900&gt;=2007,G900&lt;=2009),OR(S900&lt;&gt;"MTA",S900&lt;&gt;"Fandango"),OR(P900="Food",P900="Shopping",P900="Entertainment")),"Awesome Transaction",IF(AND(G900&lt;=2010,Q900&lt;&gt;"Alcohol"),"Late Transaction",IF(G900=2006,"Early Transaction","CRAP Transaction")))</f>
        <v>Late Transaction</v>
      </c>
    </row>
    <row r="901" spans="1:29" x14ac:dyDescent="0.25">
      <c r="A901" s="2">
        <v>900</v>
      </c>
      <c r="B901" s="3" t="str">
        <f>TEXT(C901,"yymmdd") &amp; "-" &amp; UPPER(LEFT(P901,2)) &amp; "-" &amp; UPPER(LEFT(S901,3))</f>
        <v>070804-FO-BAN</v>
      </c>
      <c r="C901" s="3">
        <v>39298</v>
      </c>
      <c r="D901" s="3">
        <f t="shared" si="197"/>
        <v>39311</v>
      </c>
      <c r="E901" s="3">
        <f t="shared" si="198"/>
        <v>39359</v>
      </c>
      <c r="F901" s="3">
        <f t="shared" si="199"/>
        <v>39325</v>
      </c>
      <c r="G901" s="61">
        <f t="shared" si="200"/>
        <v>2007</v>
      </c>
      <c r="H901" s="61">
        <f t="shared" si="201"/>
        <v>8</v>
      </c>
      <c r="I901" s="61" t="str">
        <f>VLOOKUP(H901,'Lookup Values'!$C$2:$D$13,2,FALSE)</f>
        <v>AUG</v>
      </c>
      <c r="J901" s="61">
        <f t="shared" si="202"/>
        <v>4</v>
      </c>
      <c r="K901" s="61">
        <f t="shared" si="203"/>
        <v>7</v>
      </c>
      <c r="L901" s="61" t="str">
        <f>VLOOKUP(K901,'Lookup Values'!$F$2:$G$8,2,FALSE)</f>
        <v>Saturday</v>
      </c>
      <c r="M901" s="3">
        <v>39305</v>
      </c>
      <c r="N901" s="63">
        <f t="shared" si="196"/>
        <v>7</v>
      </c>
      <c r="O901" s="8">
        <v>0.27339629327456494</v>
      </c>
      <c r="P901" t="s">
        <v>18</v>
      </c>
      <c r="Q901" t="s">
        <v>19</v>
      </c>
      <c r="R901" t="str">
        <f t="shared" si="204"/>
        <v>Food: Restaurants</v>
      </c>
      <c r="S901" t="s">
        <v>17</v>
      </c>
      <c r="T901" t="s">
        <v>16</v>
      </c>
      <c r="U901" s="1">
        <v>390</v>
      </c>
      <c r="V901" s="1" t="str">
        <f t="shared" si="205"/>
        <v>Food: $390.00</v>
      </c>
      <c r="W901" s="1">
        <f>IF(U901="","",ROUND(U901*'Lookup Values'!$A$2,2))</f>
        <v>34.61</v>
      </c>
      <c r="X901" s="9" t="str">
        <f t="shared" si="206"/>
        <v>Expense</v>
      </c>
      <c r="Y901" s="2" t="s">
        <v>566</v>
      </c>
      <c r="Z901" s="3">
        <f t="shared" si="207"/>
        <v>39298</v>
      </c>
      <c r="AA901" s="67" t="str">
        <f t="shared" si="208"/>
        <v>NO</v>
      </c>
      <c r="AB901" s="2" t="str">
        <f t="shared" si="209"/>
        <v>NO</v>
      </c>
      <c r="AC901" t="str">
        <f>IF(AND(AND(G901&gt;=2007,G901&lt;=2009),OR(S901&lt;&gt;"MTA",S901&lt;&gt;"Fandango"),OR(P901="Food",P901="Shopping",P901="Entertainment")),"Awesome Transaction",IF(AND(G901&lt;=2010,Q901&lt;&gt;"Alcohol"),"Late Transaction",IF(G901=2006,"Early Transaction","CRAP Transaction")))</f>
        <v>Awesome Transaction</v>
      </c>
    </row>
    <row r="902" spans="1:29" x14ac:dyDescent="0.25">
      <c r="A902" s="2">
        <v>901</v>
      </c>
      <c r="B902" s="3" t="str">
        <f>TEXT(C902,"yymmdd") &amp; "-" &amp; UPPER(LEFT(P902,2)) &amp; "-" &amp; UPPER(LEFT(S902,3))</f>
        <v>081122-IN-AUN</v>
      </c>
      <c r="C902" s="3">
        <v>39774</v>
      </c>
      <c r="D902" s="3">
        <f t="shared" si="197"/>
        <v>39787</v>
      </c>
      <c r="E902" s="3">
        <f t="shared" si="198"/>
        <v>39835</v>
      </c>
      <c r="F902" s="3">
        <f t="shared" si="199"/>
        <v>39782</v>
      </c>
      <c r="G902" s="61">
        <f t="shared" si="200"/>
        <v>2008</v>
      </c>
      <c r="H902" s="61">
        <f t="shared" si="201"/>
        <v>11</v>
      </c>
      <c r="I902" s="61" t="str">
        <f>VLOOKUP(H902,'Lookup Values'!$C$2:$D$13,2,FALSE)</f>
        <v>NOV</v>
      </c>
      <c r="J902" s="61">
        <f t="shared" si="202"/>
        <v>22</v>
      </c>
      <c r="K902" s="61">
        <f t="shared" si="203"/>
        <v>7</v>
      </c>
      <c r="L902" s="61" t="str">
        <f>VLOOKUP(K902,'Lookup Values'!$F$2:$G$8,2,FALSE)</f>
        <v>Saturday</v>
      </c>
      <c r="M902" s="3">
        <v>39784</v>
      </c>
      <c r="N902" s="63">
        <f t="shared" si="196"/>
        <v>10</v>
      </c>
      <c r="O902" s="8">
        <v>0.81417527807519574</v>
      </c>
      <c r="P902" t="s">
        <v>61</v>
      </c>
      <c r="Q902" t="s">
        <v>64</v>
      </c>
      <c r="R902" t="str">
        <f t="shared" si="204"/>
        <v>Income: Gift Received</v>
      </c>
      <c r="S902" t="s">
        <v>67</v>
      </c>
      <c r="T902" t="s">
        <v>29</v>
      </c>
      <c r="U902" s="1">
        <v>134</v>
      </c>
      <c r="V902" s="1" t="str">
        <f t="shared" si="205"/>
        <v>Income: $134.00</v>
      </c>
      <c r="W902" s="1">
        <f>IF(U902="","",ROUND(U902*'Lookup Values'!$A$2,2))</f>
        <v>11.89</v>
      </c>
      <c r="X902" s="9" t="str">
        <f t="shared" si="206"/>
        <v>Income</v>
      </c>
      <c r="Y902" s="2" t="s">
        <v>804</v>
      </c>
      <c r="Z902" s="3">
        <f t="shared" si="207"/>
        <v>39774</v>
      </c>
      <c r="AA902" s="67" t="str">
        <f t="shared" si="208"/>
        <v>NO</v>
      </c>
      <c r="AB902" s="2" t="str">
        <f t="shared" si="209"/>
        <v>NO</v>
      </c>
      <c r="AC902" t="str">
        <f>IF(AND(AND(G902&gt;=2007,G902&lt;=2009),OR(S902&lt;&gt;"MTA",S902&lt;&gt;"Fandango"),OR(P902="Food",P902="Shopping",P902="Entertainment")),"Awesome Transaction",IF(AND(G902&lt;=2010,Q902&lt;&gt;"Alcohol"),"Late Transaction",IF(G902=2006,"Early Transaction","CRAP Transaction")))</f>
        <v>Late Transaction</v>
      </c>
    </row>
    <row r="903" spans="1:29" x14ac:dyDescent="0.25">
      <c r="A903" s="2">
        <v>902</v>
      </c>
      <c r="B903" s="3" t="str">
        <f>TEXT(C903,"yymmdd") &amp; "-" &amp; UPPER(LEFT(P903,2)) &amp; "-" &amp; UPPER(LEFT(S903,3))</f>
        <v>110219-SH-AMA</v>
      </c>
      <c r="C903" s="3">
        <v>40593</v>
      </c>
      <c r="D903" s="3">
        <f t="shared" si="197"/>
        <v>40606</v>
      </c>
      <c r="E903" s="3">
        <f t="shared" si="198"/>
        <v>40652</v>
      </c>
      <c r="F903" s="3">
        <f t="shared" si="199"/>
        <v>40602</v>
      </c>
      <c r="G903" s="61">
        <f t="shared" si="200"/>
        <v>2011</v>
      </c>
      <c r="H903" s="61">
        <f t="shared" si="201"/>
        <v>2</v>
      </c>
      <c r="I903" s="61" t="str">
        <f>VLOOKUP(H903,'Lookup Values'!$C$2:$D$13,2,FALSE)</f>
        <v>FEB</v>
      </c>
      <c r="J903" s="61">
        <f t="shared" si="202"/>
        <v>19</v>
      </c>
      <c r="K903" s="61">
        <f t="shared" si="203"/>
        <v>7</v>
      </c>
      <c r="L903" s="61" t="str">
        <f>VLOOKUP(K903,'Lookup Values'!$F$2:$G$8,2,FALSE)</f>
        <v>Saturday</v>
      </c>
      <c r="M903" s="3">
        <v>40599</v>
      </c>
      <c r="N903" s="63">
        <f t="shared" si="196"/>
        <v>6</v>
      </c>
      <c r="O903" s="8">
        <v>0.17027337108149521</v>
      </c>
      <c r="P903" t="s">
        <v>21</v>
      </c>
      <c r="Q903" t="s">
        <v>22</v>
      </c>
      <c r="R903" t="str">
        <f t="shared" si="204"/>
        <v>Shopping: Electronics</v>
      </c>
      <c r="S903" t="s">
        <v>20</v>
      </c>
      <c r="T903" t="s">
        <v>16</v>
      </c>
      <c r="U903" s="1">
        <v>136</v>
      </c>
      <c r="V903" s="1" t="str">
        <f t="shared" si="205"/>
        <v>Shopping: $136.00</v>
      </c>
      <c r="W903" s="1">
        <f>IF(U903="","",ROUND(U903*'Lookup Values'!$A$2,2))</f>
        <v>12.07</v>
      </c>
      <c r="X903" s="9" t="str">
        <f t="shared" si="206"/>
        <v>Expense</v>
      </c>
      <c r="Y903" s="2" t="s">
        <v>610</v>
      </c>
      <c r="Z903" s="3">
        <f t="shared" si="207"/>
        <v>40593</v>
      </c>
      <c r="AA903" s="67" t="str">
        <f t="shared" si="208"/>
        <v>YES</v>
      </c>
      <c r="AB903" s="2" t="str">
        <f t="shared" si="209"/>
        <v>NO</v>
      </c>
      <c r="AC903" t="str">
        <f>IF(AND(AND(G903&gt;=2007,G903&lt;=2009),OR(S903&lt;&gt;"MTA",S903&lt;&gt;"Fandango"),OR(P903="Food",P903="Shopping",P903="Entertainment")),"Awesome Transaction",IF(AND(G903&lt;=2010,Q903&lt;&gt;"Alcohol"),"Late Transaction",IF(G903=2006,"Early Transaction","CRAP Transaction")))</f>
        <v>CRAP Transaction</v>
      </c>
    </row>
    <row r="904" spans="1:29" x14ac:dyDescent="0.25">
      <c r="A904" s="2">
        <v>903</v>
      </c>
      <c r="B904" s="3" t="str">
        <f>TEXT(C904,"yymmdd") &amp; "-" &amp; UPPER(LEFT(P904,2)) &amp; "-" &amp; UPPER(LEFT(S904,3))</f>
        <v>120307-IN-LEG</v>
      </c>
      <c r="C904" s="3">
        <v>40975</v>
      </c>
      <c r="D904" s="3">
        <f t="shared" si="197"/>
        <v>40989</v>
      </c>
      <c r="E904" s="3">
        <f t="shared" si="198"/>
        <v>41036</v>
      </c>
      <c r="F904" s="3">
        <f t="shared" si="199"/>
        <v>40999</v>
      </c>
      <c r="G904" s="61">
        <f t="shared" si="200"/>
        <v>2012</v>
      </c>
      <c r="H904" s="61">
        <f t="shared" si="201"/>
        <v>3</v>
      </c>
      <c r="I904" s="61" t="str">
        <f>VLOOKUP(H904,'Lookup Values'!$C$2:$D$13,2,FALSE)</f>
        <v>MAR</v>
      </c>
      <c r="J904" s="61">
        <f t="shared" si="202"/>
        <v>7</v>
      </c>
      <c r="K904" s="61">
        <f t="shared" si="203"/>
        <v>4</v>
      </c>
      <c r="L904" s="61" t="str">
        <f>VLOOKUP(K904,'Lookup Values'!$F$2:$G$8,2,FALSE)</f>
        <v>Wednesday</v>
      </c>
      <c r="M904" s="3">
        <v>40979</v>
      </c>
      <c r="N904" s="63">
        <f t="shared" si="196"/>
        <v>4</v>
      </c>
      <c r="O904" s="8">
        <v>0.25117920507583691</v>
      </c>
      <c r="P904" t="s">
        <v>61</v>
      </c>
      <c r="Q904" t="s">
        <v>63</v>
      </c>
      <c r="R904" t="str">
        <f t="shared" si="204"/>
        <v>Income: Freelance Project</v>
      </c>
      <c r="S904" t="s">
        <v>66</v>
      </c>
      <c r="T904" t="s">
        <v>29</v>
      </c>
      <c r="U904" s="1">
        <v>315</v>
      </c>
      <c r="V904" s="1" t="str">
        <f t="shared" si="205"/>
        <v>Income: $315.00</v>
      </c>
      <c r="W904" s="1">
        <f>IF(U904="","",ROUND(U904*'Lookup Values'!$A$2,2))</f>
        <v>27.96</v>
      </c>
      <c r="X904" s="9" t="str">
        <f t="shared" si="206"/>
        <v>Income</v>
      </c>
      <c r="Y904" s="2" t="s">
        <v>805</v>
      </c>
      <c r="Z904" s="3">
        <f t="shared" si="207"/>
        <v>40975</v>
      </c>
      <c r="AA904" s="67" t="str">
        <f t="shared" si="208"/>
        <v>NO</v>
      </c>
      <c r="AB904" s="2" t="str">
        <f t="shared" si="209"/>
        <v>NO</v>
      </c>
      <c r="AC904" t="str">
        <f>IF(AND(AND(G904&gt;=2007,G904&lt;=2009),OR(S904&lt;&gt;"MTA",S904&lt;&gt;"Fandango"),OR(P904="Food",P904="Shopping",P904="Entertainment")),"Awesome Transaction",IF(AND(G904&lt;=2010,Q904&lt;&gt;"Alcohol"),"Late Transaction",IF(G904=2006,"Early Transaction","CRAP Transaction")))</f>
        <v>CRAP Transaction</v>
      </c>
    </row>
    <row r="905" spans="1:29" x14ac:dyDescent="0.25">
      <c r="A905" s="2">
        <v>904</v>
      </c>
      <c r="B905" s="3" t="str">
        <f>TEXT(C905,"yymmdd") &amp; "-" &amp; UPPER(LEFT(P905,2)) &amp; "-" &amp; UPPER(LEFT(S905,3))</f>
        <v>090723-IN-EZE</v>
      </c>
      <c r="C905" s="3">
        <v>40017</v>
      </c>
      <c r="D905" s="3">
        <f t="shared" si="197"/>
        <v>40031</v>
      </c>
      <c r="E905" s="3">
        <f t="shared" si="198"/>
        <v>40079</v>
      </c>
      <c r="F905" s="3">
        <f t="shared" si="199"/>
        <v>40025</v>
      </c>
      <c r="G905" s="61">
        <f t="shared" si="200"/>
        <v>2009</v>
      </c>
      <c r="H905" s="61">
        <f t="shared" si="201"/>
        <v>7</v>
      </c>
      <c r="I905" s="61" t="str">
        <f>VLOOKUP(H905,'Lookup Values'!$C$2:$D$13,2,FALSE)</f>
        <v>JUL</v>
      </c>
      <c r="J905" s="61">
        <f t="shared" si="202"/>
        <v>23</v>
      </c>
      <c r="K905" s="61">
        <f t="shared" si="203"/>
        <v>5</v>
      </c>
      <c r="L905" s="61" t="str">
        <f>VLOOKUP(K905,'Lookup Values'!$F$2:$G$8,2,FALSE)</f>
        <v>Thursday</v>
      </c>
      <c r="M905" s="3">
        <v>40023</v>
      </c>
      <c r="N905" s="63">
        <f t="shared" si="196"/>
        <v>6</v>
      </c>
      <c r="O905" s="8">
        <v>0.98457001354092988</v>
      </c>
      <c r="P905" t="s">
        <v>61</v>
      </c>
      <c r="Q905" t="s">
        <v>62</v>
      </c>
      <c r="R905" t="str">
        <f t="shared" si="204"/>
        <v>Income: Salary</v>
      </c>
      <c r="S905" t="s">
        <v>65</v>
      </c>
      <c r="T905" t="s">
        <v>16</v>
      </c>
      <c r="U905" s="1">
        <v>158</v>
      </c>
      <c r="V905" s="1" t="str">
        <f t="shared" si="205"/>
        <v>Income: $158.00</v>
      </c>
      <c r="W905" s="1">
        <f>IF(U905="","",ROUND(U905*'Lookup Values'!$A$2,2))</f>
        <v>14.02</v>
      </c>
      <c r="X905" s="9" t="str">
        <f t="shared" si="206"/>
        <v>Income</v>
      </c>
      <c r="Y905" s="2" t="s">
        <v>806</v>
      </c>
      <c r="Z905" s="3">
        <f t="shared" si="207"/>
        <v>40017</v>
      </c>
      <c r="AA905" s="67" t="str">
        <f t="shared" si="208"/>
        <v>NO</v>
      </c>
      <c r="AB905" s="2" t="str">
        <f t="shared" si="209"/>
        <v>NO</v>
      </c>
      <c r="AC905" t="str">
        <f>IF(AND(AND(G905&gt;=2007,G905&lt;=2009),OR(S905&lt;&gt;"MTA",S905&lt;&gt;"Fandango"),OR(P905="Food",P905="Shopping",P905="Entertainment")),"Awesome Transaction",IF(AND(G905&lt;=2010,Q905&lt;&gt;"Alcohol"),"Late Transaction",IF(G905=2006,"Early Transaction","CRAP Transaction")))</f>
        <v>Late Transaction</v>
      </c>
    </row>
    <row r="906" spans="1:29" x14ac:dyDescent="0.25">
      <c r="A906" s="2">
        <v>905</v>
      </c>
      <c r="B906" s="3" t="str">
        <f>TEXT(C906,"yymmdd") &amp; "-" &amp; UPPER(LEFT(P906,2)) &amp; "-" &amp; UPPER(LEFT(S906,3))</f>
        <v>110916-ED-SKI</v>
      </c>
      <c r="C906" s="3">
        <v>40802</v>
      </c>
      <c r="D906" s="3">
        <f t="shared" si="197"/>
        <v>40816</v>
      </c>
      <c r="E906" s="3">
        <f t="shared" si="198"/>
        <v>40863</v>
      </c>
      <c r="F906" s="3">
        <f t="shared" si="199"/>
        <v>40816</v>
      </c>
      <c r="G906" s="61">
        <f t="shared" si="200"/>
        <v>2011</v>
      </c>
      <c r="H906" s="61">
        <f t="shared" si="201"/>
        <v>9</v>
      </c>
      <c r="I906" s="61" t="str">
        <f>VLOOKUP(H906,'Lookup Values'!$C$2:$D$13,2,FALSE)</f>
        <v>SEP</v>
      </c>
      <c r="J906" s="61">
        <f t="shared" si="202"/>
        <v>16</v>
      </c>
      <c r="K906" s="61">
        <f t="shared" si="203"/>
        <v>6</v>
      </c>
      <c r="L906" s="61" t="str">
        <f>VLOOKUP(K906,'Lookup Values'!$F$2:$G$8,2,FALSE)</f>
        <v>Friday</v>
      </c>
      <c r="M906" s="3">
        <v>40805</v>
      </c>
      <c r="N906" s="63">
        <f t="shared" si="196"/>
        <v>3</v>
      </c>
      <c r="O906" s="8">
        <v>0.43829120722959314</v>
      </c>
      <c r="P906" t="s">
        <v>24</v>
      </c>
      <c r="Q906" t="s">
        <v>36</v>
      </c>
      <c r="R906" t="str">
        <f t="shared" si="204"/>
        <v>Education: Professional Development</v>
      </c>
      <c r="S906" t="s">
        <v>35</v>
      </c>
      <c r="T906" t="s">
        <v>16</v>
      </c>
      <c r="U906" s="1">
        <v>64</v>
      </c>
      <c r="V906" s="1" t="str">
        <f t="shared" si="205"/>
        <v>Education: $64.00</v>
      </c>
      <c r="W906" s="1">
        <f>IF(U906="","",ROUND(U906*'Lookup Values'!$A$2,2))</f>
        <v>5.68</v>
      </c>
      <c r="X906" s="9" t="str">
        <f t="shared" si="206"/>
        <v>Expense</v>
      </c>
      <c r="Y906" s="2" t="s">
        <v>807</v>
      </c>
      <c r="Z906" s="3">
        <f t="shared" si="207"/>
        <v>40802</v>
      </c>
      <c r="AA906" s="67" t="str">
        <f t="shared" si="208"/>
        <v>YES</v>
      </c>
      <c r="AB906" s="2" t="str">
        <f t="shared" si="209"/>
        <v>NO</v>
      </c>
      <c r="AC906" t="str">
        <f>IF(AND(AND(G906&gt;=2007,G906&lt;=2009),OR(S906&lt;&gt;"MTA",S906&lt;&gt;"Fandango"),OR(P906="Food",P906="Shopping",P906="Entertainment")),"Awesome Transaction",IF(AND(G906&lt;=2010,Q906&lt;&gt;"Alcohol"),"Late Transaction",IF(G906=2006,"Early Transaction","CRAP Transaction")))</f>
        <v>CRAP Transaction</v>
      </c>
    </row>
    <row r="907" spans="1:29" x14ac:dyDescent="0.25">
      <c r="A907" s="2">
        <v>906</v>
      </c>
      <c r="B907" s="3" t="str">
        <f>TEXT(C907,"yymmdd") &amp; "-" &amp; UPPER(LEFT(P907,2)) &amp; "-" &amp; UPPER(LEFT(S907,3))</f>
        <v>100624-EN-FAN</v>
      </c>
      <c r="C907" s="3">
        <v>40353</v>
      </c>
      <c r="D907" s="3">
        <f t="shared" si="197"/>
        <v>40367</v>
      </c>
      <c r="E907" s="3">
        <f t="shared" si="198"/>
        <v>40414</v>
      </c>
      <c r="F907" s="3">
        <f t="shared" si="199"/>
        <v>40359</v>
      </c>
      <c r="G907" s="61">
        <f t="shared" si="200"/>
        <v>2010</v>
      </c>
      <c r="H907" s="61">
        <f t="shared" si="201"/>
        <v>6</v>
      </c>
      <c r="I907" s="61" t="str">
        <f>VLOOKUP(H907,'Lookup Values'!$C$2:$D$13,2,FALSE)</f>
        <v>JUN</v>
      </c>
      <c r="J907" s="61">
        <f t="shared" si="202"/>
        <v>24</v>
      </c>
      <c r="K907" s="61">
        <f t="shared" si="203"/>
        <v>5</v>
      </c>
      <c r="L907" s="61" t="str">
        <f>VLOOKUP(K907,'Lookup Values'!$F$2:$G$8,2,FALSE)</f>
        <v>Thursday</v>
      </c>
      <c r="M907" s="3">
        <v>40355</v>
      </c>
      <c r="N907" s="63">
        <f t="shared" si="196"/>
        <v>2</v>
      </c>
      <c r="O907" s="8">
        <v>0.93160953371002253</v>
      </c>
      <c r="P907" t="s">
        <v>14</v>
      </c>
      <c r="Q907" t="s">
        <v>28</v>
      </c>
      <c r="R907" t="str">
        <f t="shared" si="204"/>
        <v>Entertainment: Movies</v>
      </c>
      <c r="S907" t="s">
        <v>27</v>
      </c>
      <c r="T907" t="s">
        <v>16</v>
      </c>
      <c r="U907" s="1">
        <v>262</v>
      </c>
      <c r="V907" s="1" t="str">
        <f t="shared" si="205"/>
        <v>Entertainment: $262.00</v>
      </c>
      <c r="W907" s="1">
        <f>IF(U907="","",ROUND(U907*'Lookup Values'!$A$2,2))</f>
        <v>23.25</v>
      </c>
      <c r="X907" s="9" t="str">
        <f t="shared" si="206"/>
        <v>Expense</v>
      </c>
      <c r="Y907" s="2" t="s">
        <v>660</v>
      </c>
      <c r="Z907" s="3">
        <f t="shared" si="207"/>
        <v>40353</v>
      </c>
      <c r="AA907" s="67" t="str">
        <f t="shared" si="208"/>
        <v>NO</v>
      </c>
      <c r="AB907" s="2" t="str">
        <f t="shared" si="209"/>
        <v>NO</v>
      </c>
      <c r="AC907" t="str">
        <f>IF(AND(AND(G907&gt;=2007,G907&lt;=2009),OR(S907&lt;&gt;"MTA",S907&lt;&gt;"Fandango"),OR(P907="Food",P907="Shopping",P907="Entertainment")),"Awesome Transaction",IF(AND(G907&lt;=2010,Q907&lt;&gt;"Alcohol"),"Late Transaction",IF(G907=2006,"Early Transaction","CRAP Transaction")))</f>
        <v>Late Transaction</v>
      </c>
    </row>
    <row r="908" spans="1:29" x14ac:dyDescent="0.25">
      <c r="A908" s="2">
        <v>907</v>
      </c>
      <c r="B908" s="3" t="str">
        <f>TEXT(C908,"yymmdd") &amp; "-" &amp; UPPER(LEFT(P908,2)) &amp; "-" &amp; UPPER(LEFT(S908,3))</f>
        <v>100202-ED-SKI</v>
      </c>
      <c r="C908" s="3">
        <v>40211</v>
      </c>
      <c r="D908" s="3">
        <f t="shared" si="197"/>
        <v>40225</v>
      </c>
      <c r="E908" s="3">
        <f t="shared" si="198"/>
        <v>40270</v>
      </c>
      <c r="F908" s="3">
        <f t="shared" si="199"/>
        <v>40237</v>
      </c>
      <c r="G908" s="61">
        <f t="shared" si="200"/>
        <v>2010</v>
      </c>
      <c r="H908" s="61">
        <f t="shared" si="201"/>
        <v>2</v>
      </c>
      <c r="I908" s="61" t="str">
        <f>VLOOKUP(H908,'Lookup Values'!$C$2:$D$13,2,FALSE)</f>
        <v>FEB</v>
      </c>
      <c r="J908" s="61">
        <f t="shared" si="202"/>
        <v>2</v>
      </c>
      <c r="K908" s="61">
        <f t="shared" si="203"/>
        <v>3</v>
      </c>
      <c r="L908" s="61" t="str">
        <f>VLOOKUP(K908,'Lookup Values'!$F$2:$G$8,2,FALSE)</f>
        <v>Tuesday</v>
      </c>
      <c r="M908" s="3">
        <v>40219</v>
      </c>
      <c r="N908" s="63">
        <f t="shared" si="196"/>
        <v>8</v>
      </c>
      <c r="O908" s="8">
        <v>0.74706948238702475</v>
      </c>
      <c r="P908" t="s">
        <v>24</v>
      </c>
      <c r="Q908" t="s">
        <v>36</v>
      </c>
      <c r="R908" t="str">
        <f t="shared" si="204"/>
        <v>Education: Professional Development</v>
      </c>
      <c r="S908" t="s">
        <v>35</v>
      </c>
      <c r="T908" t="s">
        <v>29</v>
      </c>
      <c r="U908" s="1">
        <v>434</v>
      </c>
      <c r="V908" s="1" t="str">
        <f t="shared" si="205"/>
        <v>Education: $434.00</v>
      </c>
      <c r="W908" s="1">
        <f>IF(U908="","",ROUND(U908*'Lookup Values'!$A$2,2))</f>
        <v>38.520000000000003</v>
      </c>
      <c r="X908" s="9" t="str">
        <f t="shared" si="206"/>
        <v>Expense</v>
      </c>
      <c r="Y908" s="2" t="s">
        <v>808</v>
      </c>
      <c r="Z908" s="3">
        <f t="shared" si="207"/>
        <v>40211</v>
      </c>
      <c r="AA908" s="67" t="str">
        <f t="shared" si="208"/>
        <v>YES</v>
      </c>
      <c r="AB908" s="2" t="str">
        <f t="shared" si="209"/>
        <v>YES</v>
      </c>
      <c r="AC908" t="str">
        <f>IF(AND(AND(G908&gt;=2007,G908&lt;=2009),OR(S908&lt;&gt;"MTA",S908&lt;&gt;"Fandango"),OR(P908="Food",P908="Shopping",P908="Entertainment")),"Awesome Transaction",IF(AND(G908&lt;=2010,Q908&lt;&gt;"Alcohol"),"Late Transaction",IF(G908=2006,"Early Transaction","CRAP Transaction")))</f>
        <v>Late Transaction</v>
      </c>
    </row>
    <row r="909" spans="1:29" x14ac:dyDescent="0.25">
      <c r="A909" s="2">
        <v>908</v>
      </c>
      <c r="B909" s="3" t="str">
        <f>TEXT(C909,"yymmdd") &amp; "-" &amp; UPPER(LEFT(P909,2)) &amp; "-" &amp; UPPER(LEFT(S909,3))</f>
        <v>100116-FO-TRA</v>
      </c>
      <c r="C909" s="3">
        <v>40194</v>
      </c>
      <c r="D909" s="3">
        <f t="shared" si="197"/>
        <v>40207</v>
      </c>
      <c r="E909" s="3">
        <f t="shared" si="198"/>
        <v>40253</v>
      </c>
      <c r="F909" s="3">
        <f t="shared" si="199"/>
        <v>40209</v>
      </c>
      <c r="G909" s="61">
        <f t="shared" si="200"/>
        <v>2010</v>
      </c>
      <c r="H909" s="61">
        <f t="shared" si="201"/>
        <v>1</v>
      </c>
      <c r="I909" s="61" t="str">
        <f>VLOOKUP(H909,'Lookup Values'!$C$2:$D$13,2,FALSE)</f>
        <v>JAN</v>
      </c>
      <c r="J909" s="61">
        <f t="shared" si="202"/>
        <v>16</v>
      </c>
      <c r="K909" s="61">
        <f t="shared" si="203"/>
        <v>7</v>
      </c>
      <c r="L909" s="61" t="str">
        <f>VLOOKUP(K909,'Lookup Values'!$F$2:$G$8,2,FALSE)</f>
        <v>Saturday</v>
      </c>
      <c r="M909" s="3">
        <v>40200</v>
      </c>
      <c r="N909" s="63">
        <f t="shared" si="196"/>
        <v>6</v>
      </c>
      <c r="O909" s="8">
        <v>0.50677294064153788</v>
      </c>
      <c r="P909" t="s">
        <v>18</v>
      </c>
      <c r="Q909" t="s">
        <v>31</v>
      </c>
      <c r="R909" t="str">
        <f t="shared" si="204"/>
        <v>Food: Groceries</v>
      </c>
      <c r="S909" t="s">
        <v>30</v>
      </c>
      <c r="T909" t="s">
        <v>29</v>
      </c>
      <c r="U909" s="1">
        <v>48</v>
      </c>
      <c r="V909" s="1" t="str">
        <f t="shared" si="205"/>
        <v>Food: $48.00</v>
      </c>
      <c r="W909" s="1">
        <f>IF(U909="","",ROUND(U909*'Lookup Values'!$A$2,2))</f>
        <v>4.26</v>
      </c>
      <c r="X909" s="9" t="str">
        <f t="shared" si="206"/>
        <v>Expense</v>
      </c>
      <c r="Y909" s="2" t="s">
        <v>809</v>
      </c>
      <c r="Z909" s="3">
        <f t="shared" si="207"/>
        <v>40194</v>
      </c>
      <c r="AA909" s="67" t="str">
        <f t="shared" si="208"/>
        <v>NO</v>
      </c>
      <c r="AB909" s="2" t="str">
        <f t="shared" si="209"/>
        <v>NO</v>
      </c>
      <c r="AC909" t="str">
        <f>IF(AND(AND(G909&gt;=2007,G909&lt;=2009),OR(S909&lt;&gt;"MTA",S909&lt;&gt;"Fandango"),OR(P909="Food",P909="Shopping",P909="Entertainment")),"Awesome Transaction",IF(AND(G909&lt;=2010,Q909&lt;&gt;"Alcohol"),"Late Transaction",IF(G909=2006,"Early Transaction","CRAP Transaction")))</f>
        <v>Late Transaction</v>
      </c>
    </row>
    <row r="910" spans="1:29" x14ac:dyDescent="0.25">
      <c r="A910" s="2">
        <v>909</v>
      </c>
      <c r="B910" s="3" t="str">
        <f>TEXT(C910,"yymmdd") &amp; "-" &amp; UPPER(LEFT(P910,2)) &amp; "-" &amp; UPPER(LEFT(S910,3))</f>
        <v>080523-IN-LEG</v>
      </c>
      <c r="C910" s="3">
        <v>39591</v>
      </c>
      <c r="D910" s="3">
        <f t="shared" si="197"/>
        <v>39605</v>
      </c>
      <c r="E910" s="3">
        <f t="shared" si="198"/>
        <v>39652</v>
      </c>
      <c r="F910" s="3">
        <f t="shared" si="199"/>
        <v>39599</v>
      </c>
      <c r="G910" s="61">
        <f t="shared" si="200"/>
        <v>2008</v>
      </c>
      <c r="H910" s="61">
        <f t="shared" si="201"/>
        <v>5</v>
      </c>
      <c r="I910" s="61" t="str">
        <f>VLOOKUP(H910,'Lookup Values'!$C$2:$D$13,2,FALSE)</f>
        <v>MAY</v>
      </c>
      <c r="J910" s="61">
        <f t="shared" si="202"/>
        <v>23</v>
      </c>
      <c r="K910" s="61">
        <f t="shared" si="203"/>
        <v>6</v>
      </c>
      <c r="L910" s="61" t="str">
        <f>VLOOKUP(K910,'Lookup Values'!$F$2:$G$8,2,FALSE)</f>
        <v>Friday</v>
      </c>
      <c r="M910" s="3">
        <v>39594</v>
      </c>
      <c r="N910" s="63">
        <f t="shared" si="196"/>
        <v>3</v>
      </c>
      <c r="O910" s="8">
        <v>0.49652940592672856</v>
      </c>
      <c r="P910" t="s">
        <v>61</v>
      </c>
      <c r="Q910" t="s">
        <v>63</v>
      </c>
      <c r="R910" t="str">
        <f t="shared" si="204"/>
        <v>Income: Freelance Project</v>
      </c>
      <c r="S910" t="s">
        <v>66</v>
      </c>
      <c r="T910" t="s">
        <v>16</v>
      </c>
      <c r="U910" s="1">
        <v>198</v>
      </c>
      <c r="V910" s="1" t="str">
        <f t="shared" si="205"/>
        <v>Income: $198.00</v>
      </c>
      <c r="W910" s="1">
        <f>IF(U910="","",ROUND(U910*'Lookup Values'!$A$2,2))</f>
        <v>17.57</v>
      </c>
      <c r="X910" s="9" t="str">
        <f t="shared" si="206"/>
        <v>Income</v>
      </c>
      <c r="Y910" s="2" t="s">
        <v>810</v>
      </c>
      <c r="Z910" s="3">
        <f t="shared" si="207"/>
        <v>39591</v>
      </c>
      <c r="AA910" s="67" t="str">
        <f t="shared" si="208"/>
        <v>NO</v>
      </c>
      <c r="AB910" s="2" t="str">
        <f t="shared" si="209"/>
        <v>NO</v>
      </c>
      <c r="AC910" t="str">
        <f>IF(AND(AND(G910&gt;=2007,G910&lt;=2009),OR(S910&lt;&gt;"MTA",S910&lt;&gt;"Fandango"),OR(P910="Food",P910="Shopping",P910="Entertainment")),"Awesome Transaction",IF(AND(G910&lt;=2010,Q910&lt;&gt;"Alcohol"),"Late Transaction",IF(G910=2006,"Early Transaction","CRAP Transaction")))</f>
        <v>Late Transaction</v>
      </c>
    </row>
    <row r="911" spans="1:29" x14ac:dyDescent="0.25">
      <c r="A911" s="2">
        <v>910</v>
      </c>
      <c r="B911" s="3" t="str">
        <f>TEXT(C911,"yymmdd") &amp; "-" &amp; UPPER(LEFT(P911,2)) &amp; "-" &amp; UPPER(LEFT(S911,3))</f>
        <v>090129-EN-MOE</v>
      </c>
      <c r="C911" s="3">
        <v>39842</v>
      </c>
      <c r="D911" s="3">
        <f t="shared" si="197"/>
        <v>39856</v>
      </c>
      <c r="E911" s="3">
        <f t="shared" si="198"/>
        <v>39901</v>
      </c>
      <c r="F911" s="3">
        <f t="shared" si="199"/>
        <v>39844</v>
      </c>
      <c r="G911" s="61">
        <f t="shared" si="200"/>
        <v>2009</v>
      </c>
      <c r="H911" s="61">
        <f t="shared" si="201"/>
        <v>1</v>
      </c>
      <c r="I911" s="61" t="str">
        <f>VLOOKUP(H911,'Lookup Values'!$C$2:$D$13,2,FALSE)</f>
        <v>JAN</v>
      </c>
      <c r="J911" s="61">
        <f t="shared" si="202"/>
        <v>29</v>
      </c>
      <c r="K911" s="61">
        <f t="shared" si="203"/>
        <v>5</v>
      </c>
      <c r="L911" s="61" t="str">
        <f>VLOOKUP(K911,'Lookup Values'!$F$2:$G$8,2,FALSE)</f>
        <v>Thursday</v>
      </c>
      <c r="M911" s="3">
        <v>39844</v>
      </c>
      <c r="N911" s="63">
        <f t="shared" si="196"/>
        <v>2</v>
      </c>
      <c r="O911" s="8">
        <v>0.30175510297993557</v>
      </c>
      <c r="P911" t="s">
        <v>14</v>
      </c>
      <c r="Q911" t="s">
        <v>15</v>
      </c>
      <c r="R911" t="str">
        <f t="shared" si="204"/>
        <v>Entertainment: Alcohol</v>
      </c>
      <c r="S911" t="s">
        <v>13</v>
      </c>
      <c r="T911" t="s">
        <v>29</v>
      </c>
      <c r="U911" s="1">
        <v>259</v>
      </c>
      <c r="V911" s="1" t="str">
        <f t="shared" si="205"/>
        <v>Entertainment: $259.00</v>
      </c>
      <c r="W911" s="1">
        <f>IF(U911="","",ROUND(U911*'Lookup Values'!$A$2,2))</f>
        <v>22.99</v>
      </c>
      <c r="X911" s="9" t="str">
        <f t="shared" si="206"/>
        <v>Expense</v>
      </c>
      <c r="Y911" s="2" t="s">
        <v>811</v>
      </c>
      <c r="Z911" s="3">
        <f t="shared" si="207"/>
        <v>39842</v>
      </c>
      <c r="AA911" s="67" t="str">
        <f t="shared" si="208"/>
        <v>NO</v>
      </c>
      <c r="AB911" s="2" t="str">
        <f t="shared" si="209"/>
        <v>NO</v>
      </c>
      <c r="AC911" t="str">
        <f>IF(AND(AND(G911&gt;=2007,G911&lt;=2009),OR(S911&lt;&gt;"MTA",S911&lt;&gt;"Fandango"),OR(P911="Food",P911="Shopping",P911="Entertainment")),"Awesome Transaction",IF(AND(G911&lt;=2010,Q911&lt;&gt;"Alcohol"),"Late Transaction",IF(G911=2006,"Early Transaction","CRAP Transaction")))</f>
        <v>Awesome Transaction</v>
      </c>
    </row>
    <row r="912" spans="1:29" x14ac:dyDescent="0.25">
      <c r="A912" s="2">
        <v>911</v>
      </c>
      <c r="B912" s="3" t="str">
        <f>TEXT(C912,"yymmdd") &amp; "-" &amp; UPPER(LEFT(P912,2)) &amp; "-" &amp; UPPER(LEFT(S912,3))</f>
        <v>120108-SH-AMA</v>
      </c>
      <c r="C912" s="3">
        <v>40916</v>
      </c>
      <c r="D912" s="3">
        <f t="shared" si="197"/>
        <v>40928</v>
      </c>
      <c r="E912" s="3">
        <f t="shared" si="198"/>
        <v>40976</v>
      </c>
      <c r="F912" s="3">
        <f t="shared" si="199"/>
        <v>40939</v>
      </c>
      <c r="G912" s="61">
        <f t="shared" si="200"/>
        <v>2012</v>
      </c>
      <c r="H912" s="61">
        <f t="shared" si="201"/>
        <v>1</v>
      </c>
      <c r="I912" s="61" t="str">
        <f>VLOOKUP(H912,'Lookup Values'!$C$2:$D$13,2,FALSE)</f>
        <v>JAN</v>
      </c>
      <c r="J912" s="61">
        <f t="shared" si="202"/>
        <v>8</v>
      </c>
      <c r="K912" s="61">
        <f t="shared" si="203"/>
        <v>1</v>
      </c>
      <c r="L912" s="61" t="str">
        <f>VLOOKUP(K912,'Lookup Values'!$F$2:$G$8,2,FALSE)</f>
        <v>Sunday</v>
      </c>
      <c r="M912" s="3">
        <v>40921</v>
      </c>
      <c r="N912" s="63">
        <f t="shared" si="196"/>
        <v>5</v>
      </c>
      <c r="O912" s="8">
        <v>0.90160600009426461</v>
      </c>
      <c r="P912" t="s">
        <v>21</v>
      </c>
      <c r="Q912" t="s">
        <v>22</v>
      </c>
      <c r="R912" t="str">
        <f t="shared" si="204"/>
        <v>Shopping: Electronics</v>
      </c>
      <c r="S912" t="s">
        <v>20</v>
      </c>
      <c r="T912" t="s">
        <v>16</v>
      </c>
      <c r="U912" s="1">
        <v>242</v>
      </c>
      <c r="V912" s="1" t="str">
        <f t="shared" si="205"/>
        <v>Shopping: $242.00</v>
      </c>
      <c r="W912" s="1">
        <f>IF(U912="","",ROUND(U912*'Lookup Values'!$A$2,2))</f>
        <v>21.48</v>
      </c>
      <c r="X912" s="9" t="str">
        <f t="shared" si="206"/>
        <v>Expense</v>
      </c>
      <c r="Y912" s="2" t="s">
        <v>812</v>
      </c>
      <c r="Z912" s="3">
        <f t="shared" si="207"/>
        <v>40916</v>
      </c>
      <c r="AA912" s="67" t="str">
        <f t="shared" si="208"/>
        <v>YES</v>
      </c>
      <c r="AB912" s="2" t="str">
        <f t="shared" si="209"/>
        <v>NO</v>
      </c>
      <c r="AC912" t="str">
        <f>IF(AND(AND(G912&gt;=2007,G912&lt;=2009),OR(S912&lt;&gt;"MTA",S912&lt;&gt;"Fandango"),OR(P912="Food",P912="Shopping",P912="Entertainment")),"Awesome Transaction",IF(AND(G912&lt;=2010,Q912&lt;&gt;"Alcohol"),"Late Transaction",IF(G912=2006,"Early Transaction","CRAP Transaction")))</f>
        <v>CRAP Transaction</v>
      </c>
    </row>
    <row r="913" spans="1:29" x14ac:dyDescent="0.25">
      <c r="A913" s="2">
        <v>912</v>
      </c>
      <c r="B913" s="3" t="str">
        <f>TEXT(C913,"yymmdd") &amp; "-" &amp; UPPER(LEFT(P913,2)) &amp; "-" &amp; UPPER(LEFT(S913,3))</f>
        <v>080701-ED-ANT</v>
      </c>
      <c r="C913" s="3">
        <v>39630</v>
      </c>
      <c r="D913" s="3">
        <f t="shared" si="197"/>
        <v>39644</v>
      </c>
      <c r="E913" s="3">
        <f t="shared" si="198"/>
        <v>39692</v>
      </c>
      <c r="F913" s="3">
        <f t="shared" si="199"/>
        <v>39660</v>
      </c>
      <c r="G913" s="61">
        <f t="shared" si="200"/>
        <v>2008</v>
      </c>
      <c r="H913" s="61">
        <f t="shared" si="201"/>
        <v>7</v>
      </c>
      <c r="I913" s="61" t="str">
        <f>VLOOKUP(H913,'Lookup Values'!$C$2:$D$13,2,FALSE)</f>
        <v>JUL</v>
      </c>
      <c r="J913" s="61">
        <f t="shared" si="202"/>
        <v>1</v>
      </c>
      <c r="K913" s="61">
        <f t="shared" si="203"/>
        <v>3</v>
      </c>
      <c r="L913" s="61" t="str">
        <f>VLOOKUP(K913,'Lookup Values'!$F$2:$G$8,2,FALSE)</f>
        <v>Tuesday</v>
      </c>
      <c r="M913" s="3">
        <v>39638</v>
      </c>
      <c r="N913" s="63">
        <f t="shared" si="196"/>
        <v>8</v>
      </c>
      <c r="O913" s="8">
        <v>0.97343473425403737</v>
      </c>
      <c r="P913" t="s">
        <v>24</v>
      </c>
      <c r="Q913" t="s">
        <v>25</v>
      </c>
      <c r="R913" t="str">
        <f t="shared" si="204"/>
        <v>Education: Tango Lessons</v>
      </c>
      <c r="S913" t="s">
        <v>23</v>
      </c>
      <c r="T913" t="s">
        <v>16</v>
      </c>
      <c r="U913" s="1">
        <v>267</v>
      </c>
      <c r="V913" s="1" t="str">
        <f t="shared" si="205"/>
        <v>Education: $267.00</v>
      </c>
      <c r="W913" s="1">
        <f>IF(U913="","",ROUND(U913*'Lookup Values'!$A$2,2))</f>
        <v>23.7</v>
      </c>
      <c r="X913" s="9" t="str">
        <f t="shared" si="206"/>
        <v>Expense</v>
      </c>
      <c r="Y913" s="2" t="s">
        <v>714</v>
      </c>
      <c r="Z913" s="3">
        <f t="shared" si="207"/>
        <v>39630</v>
      </c>
      <c r="AA913" s="67" t="str">
        <f t="shared" si="208"/>
        <v>NO</v>
      </c>
      <c r="AB913" s="2" t="str">
        <f t="shared" si="209"/>
        <v>NO</v>
      </c>
      <c r="AC913" t="str">
        <f>IF(AND(AND(G913&gt;=2007,G913&lt;=2009),OR(S913&lt;&gt;"MTA",S913&lt;&gt;"Fandango"),OR(P913="Food",P913="Shopping",P913="Entertainment")),"Awesome Transaction",IF(AND(G913&lt;=2010,Q913&lt;&gt;"Alcohol"),"Late Transaction",IF(G913=2006,"Early Transaction","CRAP Transaction")))</f>
        <v>Late Transaction</v>
      </c>
    </row>
    <row r="914" spans="1:29" x14ac:dyDescent="0.25">
      <c r="A914" s="2">
        <v>913</v>
      </c>
      <c r="B914" s="3" t="str">
        <f>TEXT(C914,"yymmdd") &amp; "-" &amp; UPPER(LEFT(P914,2)) &amp; "-" &amp; UPPER(LEFT(S914,3))</f>
        <v>101023-SH-EXP</v>
      </c>
      <c r="C914" s="3">
        <v>40474</v>
      </c>
      <c r="D914" s="3">
        <f t="shared" si="197"/>
        <v>40487</v>
      </c>
      <c r="E914" s="3">
        <f t="shared" si="198"/>
        <v>40535</v>
      </c>
      <c r="F914" s="3">
        <f t="shared" si="199"/>
        <v>40482</v>
      </c>
      <c r="G914" s="61">
        <f t="shared" si="200"/>
        <v>2010</v>
      </c>
      <c r="H914" s="61">
        <f t="shared" si="201"/>
        <v>10</v>
      </c>
      <c r="I914" s="61" t="str">
        <f>VLOOKUP(H914,'Lookup Values'!$C$2:$D$13,2,FALSE)</f>
        <v>OCT</v>
      </c>
      <c r="J914" s="61">
        <f t="shared" si="202"/>
        <v>23</v>
      </c>
      <c r="K914" s="61">
        <f t="shared" si="203"/>
        <v>7</v>
      </c>
      <c r="L914" s="61" t="str">
        <f>VLOOKUP(K914,'Lookup Values'!$F$2:$G$8,2,FALSE)</f>
        <v>Saturday</v>
      </c>
      <c r="M914" s="3">
        <v>40478</v>
      </c>
      <c r="N914" s="63">
        <f t="shared" si="196"/>
        <v>4</v>
      </c>
      <c r="O914" s="8">
        <v>0.33677768312795409</v>
      </c>
      <c r="P914" t="s">
        <v>21</v>
      </c>
      <c r="Q914" t="s">
        <v>41</v>
      </c>
      <c r="R914" t="str">
        <f t="shared" si="204"/>
        <v>Shopping: Clothing</v>
      </c>
      <c r="S914" t="s">
        <v>40</v>
      </c>
      <c r="T914" t="s">
        <v>26</v>
      </c>
      <c r="U914" s="1">
        <v>200</v>
      </c>
      <c r="V914" s="1" t="str">
        <f t="shared" si="205"/>
        <v>Shopping: $200.00</v>
      </c>
      <c r="W914" s="1">
        <f>IF(U914="","",ROUND(U914*'Lookup Values'!$A$2,2))</f>
        <v>17.75</v>
      </c>
      <c r="X914" s="9" t="str">
        <f t="shared" si="206"/>
        <v>Expense</v>
      </c>
      <c r="Y914" s="2" t="s">
        <v>688</v>
      </c>
      <c r="Z914" s="3">
        <f t="shared" si="207"/>
        <v>40474</v>
      </c>
      <c r="AA914" s="67" t="str">
        <f t="shared" si="208"/>
        <v>NO</v>
      </c>
      <c r="AB914" s="2" t="str">
        <f t="shared" si="209"/>
        <v>NO</v>
      </c>
      <c r="AC914" t="str">
        <f>IF(AND(AND(G914&gt;=2007,G914&lt;=2009),OR(S914&lt;&gt;"MTA",S914&lt;&gt;"Fandango"),OR(P914="Food",P914="Shopping",P914="Entertainment")),"Awesome Transaction",IF(AND(G914&lt;=2010,Q914&lt;&gt;"Alcohol"),"Late Transaction",IF(G914=2006,"Early Transaction","CRAP Transaction")))</f>
        <v>Late Transaction</v>
      </c>
    </row>
    <row r="915" spans="1:29" x14ac:dyDescent="0.25">
      <c r="A915" s="2">
        <v>914</v>
      </c>
      <c r="B915" s="3" t="str">
        <f>TEXT(C915,"yymmdd") &amp; "-" &amp; UPPER(LEFT(P915,2)) &amp; "-" &amp; UPPER(LEFT(S915,3))</f>
        <v>080214-IN-EZE</v>
      </c>
      <c r="C915" s="3">
        <v>39492</v>
      </c>
      <c r="D915" s="3">
        <f t="shared" si="197"/>
        <v>39506</v>
      </c>
      <c r="E915" s="3">
        <f t="shared" si="198"/>
        <v>39552</v>
      </c>
      <c r="F915" s="3">
        <f t="shared" si="199"/>
        <v>39507</v>
      </c>
      <c r="G915" s="61">
        <f t="shared" si="200"/>
        <v>2008</v>
      </c>
      <c r="H915" s="61">
        <f t="shared" si="201"/>
        <v>2</v>
      </c>
      <c r="I915" s="61" t="str">
        <f>VLOOKUP(H915,'Lookup Values'!$C$2:$D$13,2,FALSE)</f>
        <v>FEB</v>
      </c>
      <c r="J915" s="61">
        <f t="shared" si="202"/>
        <v>14</v>
      </c>
      <c r="K915" s="61">
        <f t="shared" si="203"/>
        <v>5</v>
      </c>
      <c r="L915" s="61" t="str">
        <f>VLOOKUP(K915,'Lookup Values'!$F$2:$G$8,2,FALSE)</f>
        <v>Thursday</v>
      </c>
      <c r="M915" s="3">
        <v>39500</v>
      </c>
      <c r="N915" s="63">
        <f t="shared" si="196"/>
        <v>8</v>
      </c>
      <c r="O915" s="8">
        <v>0.15466255612268609</v>
      </c>
      <c r="P915" t="s">
        <v>61</v>
      </c>
      <c r="Q915" t="s">
        <v>62</v>
      </c>
      <c r="R915" t="str">
        <f t="shared" si="204"/>
        <v>Income: Salary</v>
      </c>
      <c r="S915" t="s">
        <v>65</v>
      </c>
      <c r="T915" t="s">
        <v>29</v>
      </c>
      <c r="U915" s="1">
        <v>174</v>
      </c>
      <c r="V915" s="1" t="str">
        <f t="shared" si="205"/>
        <v>Income: $174.00</v>
      </c>
      <c r="W915" s="1">
        <f>IF(U915="","",ROUND(U915*'Lookup Values'!$A$2,2))</f>
        <v>15.44</v>
      </c>
      <c r="X915" s="9" t="str">
        <f t="shared" si="206"/>
        <v>Income</v>
      </c>
      <c r="Y915" s="2" t="s">
        <v>478</v>
      </c>
      <c r="Z915" s="3">
        <f t="shared" si="207"/>
        <v>39492</v>
      </c>
      <c r="AA915" s="67" t="str">
        <f t="shared" si="208"/>
        <v>NO</v>
      </c>
      <c r="AB915" s="2" t="str">
        <f t="shared" si="209"/>
        <v>NO</v>
      </c>
      <c r="AC915" t="str">
        <f>IF(AND(AND(G915&gt;=2007,G915&lt;=2009),OR(S915&lt;&gt;"MTA",S915&lt;&gt;"Fandango"),OR(P915="Food",P915="Shopping",P915="Entertainment")),"Awesome Transaction",IF(AND(G915&lt;=2010,Q915&lt;&gt;"Alcohol"),"Late Transaction",IF(G915=2006,"Early Transaction","CRAP Transaction")))</f>
        <v>Late Transaction</v>
      </c>
    </row>
    <row r="916" spans="1:29" x14ac:dyDescent="0.25">
      <c r="A916" s="2">
        <v>915</v>
      </c>
      <c r="B916" s="3" t="str">
        <f>TEXT(C916,"yymmdd") &amp; "-" &amp; UPPER(LEFT(P916,2)) &amp; "-" &amp; UPPER(LEFT(S916,3))</f>
        <v>090819-HE-FRE</v>
      </c>
      <c r="C916" s="3">
        <v>40044</v>
      </c>
      <c r="D916" s="3">
        <f t="shared" si="197"/>
        <v>40058</v>
      </c>
      <c r="E916" s="3">
        <f t="shared" si="198"/>
        <v>40105</v>
      </c>
      <c r="F916" s="3">
        <f t="shared" si="199"/>
        <v>40056</v>
      </c>
      <c r="G916" s="61">
        <f t="shared" si="200"/>
        <v>2009</v>
      </c>
      <c r="H916" s="61">
        <f t="shared" si="201"/>
        <v>8</v>
      </c>
      <c r="I916" s="61" t="str">
        <f>VLOOKUP(H916,'Lookup Values'!$C$2:$D$13,2,FALSE)</f>
        <v>AUG</v>
      </c>
      <c r="J916" s="61">
        <f t="shared" si="202"/>
        <v>19</v>
      </c>
      <c r="K916" s="61">
        <f t="shared" si="203"/>
        <v>4</v>
      </c>
      <c r="L916" s="61" t="str">
        <f>VLOOKUP(K916,'Lookup Values'!$F$2:$G$8,2,FALSE)</f>
        <v>Wednesday</v>
      </c>
      <c r="M916" s="3">
        <v>40051</v>
      </c>
      <c r="N916" s="63">
        <f t="shared" si="196"/>
        <v>7</v>
      </c>
      <c r="O916" s="8">
        <v>0.57348404370631201</v>
      </c>
      <c r="P916" t="s">
        <v>45</v>
      </c>
      <c r="Q916" t="s">
        <v>46</v>
      </c>
      <c r="R916" t="str">
        <f t="shared" si="204"/>
        <v>Health: Insurance Premium</v>
      </c>
      <c r="S916" t="s">
        <v>44</v>
      </c>
      <c r="T916" t="s">
        <v>16</v>
      </c>
      <c r="U916" s="1">
        <v>492</v>
      </c>
      <c r="V916" s="1" t="str">
        <f t="shared" si="205"/>
        <v>Health: $492.00</v>
      </c>
      <c r="W916" s="1">
        <f>IF(U916="","",ROUND(U916*'Lookup Values'!$A$2,2))</f>
        <v>43.67</v>
      </c>
      <c r="X916" s="9" t="str">
        <f t="shared" si="206"/>
        <v>Expense</v>
      </c>
      <c r="Y916" s="2" t="s">
        <v>103</v>
      </c>
      <c r="Z916" s="3">
        <f t="shared" si="207"/>
        <v>40044</v>
      </c>
      <c r="AA916" s="67" t="str">
        <f t="shared" si="208"/>
        <v>NO</v>
      </c>
      <c r="AB916" s="2" t="str">
        <f t="shared" si="209"/>
        <v>NO</v>
      </c>
      <c r="AC916" t="str">
        <f>IF(AND(AND(G916&gt;=2007,G916&lt;=2009),OR(S916&lt;&gt;"MTA",S916&lt;&gt;"Fandango"),OR(P916="Food",P916="Shopping",P916="Entertainment")),"Awesome Transaction",IF(AND(G916&lt;=2010,Q916&lt;&gt;"Alcohol"),"Late Transaction",IF(G916=2006,"Early Transaction","CRAP Transaction")))</f>
        <v>Late Transaction</v>
      </c>
    </row>
    <row r="917" spans="1:29" x14ac:dyDescent="0.25">
      <c r="A917" s="2">
        <v>916</v>
      </c>
      <c r="B917" s="3" t="str">
        <f>TEXT(C917,"yymmdd") &amp; "-" &amp; UPPER(LEFT(P917,2)) &amp; "-" &amp; UPPER(LEFT(S917,3))</f>
        <v>090410-TR-MTA</v>
      </c>
      <c r="C917" s="3">
        <v>39913</v>
      </c>
      <c r="D917" s="3">
        <f t="shared" si="197"/>
        <v>39927</v>
      </c>
      <c r="E917" s="3">
        <f t="shared" si="198"/>
        <v>39974</v>
      </c>
      <c r="F917" s="3">
        <f t="shared" si="199"/>
        <v>39933</v>
      </c>
      <c r="G917" s="61">
        <f t="shared" si="200"/>
        <v>2009</v>
      </c>
      <c r="H917" s="61">
        <f t="shared" si="201"/>
        <v>4</v>
      </c>
      <c r="I917" s="61" t="str">
        <f>VLOOKUP(H917,'Lookup Values'!$C$2:$D$13,2,FALSE)</f>
        <v>APR</v>
      </c>
      <c r="J917" s="61">
        <f t="shared" si="202"/>
        <v>10</v>
      </c>
      <c r="K917" s="61">
        <f t="shared" si="203"/>
        <v>6</v>
      </c>
      <c r="L917" s="61" t="str">
        <f>VLOOKUP(K917,'Lookup Values'!$F$2:$G$8,2,FALSE)</f>
        <v>Friday</v>
      </c>
      <c r="M917" s="3">
        <v>39920</v>
      </c>
      <c r="N917" s="63">
        <f t="shared" si="196"/>
        <v>7</v>
      </c>
      <c r="O917" s="8">
        <v>0.81094421316983678</v>
      </c>
      <c r="P917" t="s">
        <v>33</v>
      </c>
      <c r="Q917" t="s">
        <v>34</v>
      </c>
      <c r="R917" t="str">
        <f t="shared" si="204"/>
        <v>Transportation: Subway</v>
      </c>
      <c r="S917" t="s">
        <v>32</v>
      </c>
      <c r="T917" t="s">
        <v>26</v>
      </c>
      <c r="U917" s="1">
        <v>166</v>
      </c>
      <c r="V917" s="1" t="str">
        <f t="shared" si="205"/>
        <v>Transportation: $166.00</v>
      </c>
      <c r="W917" s="1">
        <f>IF(U917="","",ROUND(U917*'Lookup Values'!$A$2,2))</f>
        <v>14.73</v>
      </c>
      <c r="X917" s="9" t="str">
        <f t="shared" si="206"/>
        <v>Expense</v>
      </c>
      <c r="Y917" s="2" t="s">
        <v>813</v>
      </c>
      <c r="Z917" s="3">
        <f t="shared" si="207"/>
        <v>39913</v>
      </c>
      <c r="AA917" s="67" t="str">
        <f t="shared" si="208"/>
        <v>YES</v>
      </c>
      <c r="AB917" s="2" t="str">
        <f t="shared" si="209"/>
        <v>NO</v>
      </c>
      <c r="AC917" t="str">
        <f>IF(AND(AND(G917&gt;=2007,G917&lt;=2009),OR(S917&lt;&gt;"MTA",S917&lt;&gt;"Fandango"),OR(P917="Food",P917="Shopping",P917="Entertainment")),"Awesome Transaction",IF(AND(G917&lt;=2010,Q917&lt;&gt;"Alcohol"),"Late Transaction",IF(G917=2006,"Early Transaction","CRAP Transaction")))</f>
        <v>Late Transaction</v>
      </c>
    </row>
    <row r="918" spans="1:29" x14ac:dyDescent="0.25">
      <c r="A918" s="2">
        <v>917</v>
      </c>
      <c r="B918" s="3" t="str">
        <f>TEXT(C918,"yymmdd") &amp; "-" &amp; UPPER(LEFT(P918,2)) &amp; "-" &amp; UPPER(LEFT(S918,3))</f>
        <v>090419-IN-LEG</v>
      </c>
      <c r="C918" s="3">
        <v>39922</v>
      </c>
      <c r="D918" s="3">
        <f t="shared" si="197"/>
        <v>39934</v>
      </c>
      <c r="E918" s="3">
        <f t="shared" si="198"/>
        <v>39983</v>
      </c>
      <c r="F918" s="3">
        <f t="shared" si="199"/>
        <v>39933</v>
      </c>
      <c r="G918" s="61">
        <f t="shared" si="200"/>
        <v>2009</v>
      </c>
      <c r="H918" s="61">
        <f t="shared" si="201"/>
        <v>4</v>
      </c>
      <c r="I918" s="61" t="str">
        <f>VLOOKUP(H918,'Lookup Values'!$C$2:$D$13,2,FALSE)</f>
        <v>APR</v>
      </c>
      <c r="J918" s="61">
        <f t="shared" si="202"/>
        <v>19</v>
      </c>
      <c r="K918" s="61">
        <f t="shared" si="203"/>
        <v>1</v>
      </c>
      <c r="L918" s="61" t="str">
        <f>VLOOKUP(K918,'Lookup Values'!$F$2:$G$8,2,FALSE)</f>
        <v>Sunday</v>
      </c>
      <c r="M918" s="3">
        <v>39926</v>
      </c>
      <c r="N918" s="63">
        <f t="shared" si="196"/>
        <v>4</v>
      </c>
      <c r="O918" s="8">
        <v>0.85332375070887334</v>
      </c>
      <c r="P918" t="s">
        <v>61</v>
      </c>
      <c r="Q918" t="s">
        <v>63</v>
      </c>
      <c r="R918" t="str">
        <f t="shared" si="204"/>
        <v>Income: Freelance Project</v>
      </c>
      <c r="S918" t="s">
        <v>66</v>
      </c>
      <c r="T918" t="s">
        <v>29</v>
      </c>
      <c r="U918" s="1">
        <v>156</v>
      </c>
      <c r="V918" s="1" t="str">
        <f t="shared" si="205"/>
        <v>Income: $156.00</v>
      </c>
      <c r="W918" s="1">
        <f>IF(U918="","",ROUND(U918*'Lookup Values'!$A$2,2))</f>
        <v>13.85</v>
      </c>
      <c r="X918" s="9" t="str">
        <f t="shared" si="206"/>
        <v>Income</v>
      </c>
      <c r="Y918" s="2" t="s">
        <v>814</v>
      </c>
      <c r="Z918" s="3">
        <f t="shared" si="207"/>
        <v>39922</v>
      </c>
      <c r="AA918" s="67" t="str">
        <f t="shared" si="208"/>
        <v>NO</v>
      </c>
      <c r="AB918" s="2" t="str">
        <f t="shared" si="209"/>
        <v>NO</v>
      </c>
      <c r="AC918" t="str">
        <f>IF(AND(AND(G918&gt;=2007,G918&lt;=2009),OR(S918&lt;&gt;"MTA",S918&lt;&gt;"Fandango"),OR(P918="Food",P918="Shopping",P918="Entertainment")),"Awesome Transaction",IF(AND(G918&lt;=2010,Q918&lt;&gt;"Alcohol"),"Late Transaction",IF(G918=2006,"Early Transaction","CRAP Transaction")))</f>
        <v>Late Transaction</v>
      </c>
    </row>
    <row r="919" spans="1:29" x14ac:dyDescent="0.25">
      <c r="A919" s="2">
        <v>918</v>
      </c>
      <c r="B919" s="3" t="str">
        <f>TEXT(C919,"yymmdd") &amp; "-" &amp; UPPER(LEFT(P919,2)) &amp; "-" &amp; UPPER(LEFT(S919,3))</f>
        <v>101001-BI-CON</v>
      </c>
      <c r="C919" s="3">
        <v>40452</v>
      </c>
      <c r="D919" s="3">
        <f t="shared" si="197"/>
        <v>40466</v>
      </c>
      <c r="E919" s="3">
        <f t="shared" si="198"/>
        <v>40513</v>
      </c>
      <c r="F919" s="3">
        <f t="shared" si="199"/>
        <v>40482</v>
      </c>
      <c r="G919" s="61">
        <f t="shared" si="200"/>
        <v>2010</v>
      </c>
      <c r="H919" s="61">
        <f t="shared" si="201"/>
        <v>10</v>
      </c>
      <c r="I919" s="61" t="str">
        <f>VLOOKUP(H919,'Lookup Values'!$C$2:$D$13,2,FALSE)</f>
        <v>OCT</v>
      </c>
      <c r="J919" s="61">
        <f t="shared" si="202"/>
        <v>1</v>
      </c>
      <c r="K919" s="61">
        <f t="shared" si="203"/>
        <v>6</v>
      </c>
      <c r="L919" s="61" t="str">
        <f>VLOOKUP(K919,'Lookup Values'!$F$2:$G$8,2,FALSE)</f>
        <v>Friday</v>
      </c>
      <c r="M919" s="3">
        <v>40454</v>
      </c>
      <c r="N919" s="63">
        <f t="shared" si="196"/>
        <v>2</v>
      </c>
      <c r="O919" s="8">
        <v>0.93536947703115869</v>
      </c>
      <c r="P919" t="s">
        <v>48</v>
      </c>
      <c r="Q919" t="s">
        <v>49</v>
      </c>
      <c r="R919" t="str">
        <f t="shared" si="204"/>
        <v>Bills: Utilities</v>
      </c>
      <c r="S919" t="s">
        <v>47</v>
      </c>
      <c r="T919" t="s">
        <v>29</v>
      </c>
      <c r="U919" s="1">
        <v>138</v>
      </c>
      <c r="V919" s="1" t="str">
        <f t="shared" si="205"/>
        <v>Bills: $138.00</v>
      </c>
      <c r="W919" s="1">
        <f>IF(U919="","",ROUND(U919*'Lookup Values'!$A$2,2))</f>
        <v>12.25</v>
      </c>
      <c r="X919" s="9" t="str">
        <f t="shared" si="206"/>
        <v>Expense</v>
      </c>
      <c r="Y919" s="2" t="s">
        <v>481</v>
      </c>
      <c r="Z919" s="3">
        <f t="shared" si="207"/>
        <v>40452</v>
      </c>
      <c r="AA919" s="67" t="str">
        <f t="shared" si="208"/>
        <v>NO</v>
      </c>
      <c r="AB919" s="2" t="str">
        <f t="shared" si="209"/>
        <v>NO</v>
      </c>
      <c r="AC919" t="str">
        <f>IF(AND(AND(G919&gt;=2007,G919&lt;=2009),OR(S919&lt;&gt;"MTA",S919&lt;&gt;"Fandango"),OR(P919="Food",P919="Shopping",P919="Entertainment")),"Awesome Transaction",IF(AND(G919&lt;=2010,Q919&lt;&gt;"Alcohol"),"Late Transaction",IF(G919=2006,"Early Transaction","CRAP Transaction")))</f>
        <v>Late Transaction</v>
      </c>
    </row>
    <row r="920" spans="1:29" x14ac:dyDescent="0.25">
      <c r="A920" s="2">
        <v>919</v>
      </c>
      <c r="B920" s="3" t="str">
        <f>TEXT(C920,"yymmdd") &amp; "-" &amp; UPPER(LEFT(P920,2)) &amp; "-" &amp; UPPER(LEFT(S920,3))</f>
        <v>100319-HO-BED</v>
      </c>
      <c r="C920" s="3">
        <v>40256</v>
      </c>
      <c r="D920" s="3">
        <f t="shared" si="197"/>
        <v>40270</v>
      </c>
      <c r="E920" s="3">
        <f t="shared" si="198"/>
        <v>40317</v>
      </c>
      <c r="F920" s="3">
        <f t="shared" si="199"/>
        <v>40268</v>
      </c>
      <c r="G920" s="61">
        <f t="shared" si="200"/>
        <v>2010</v>
      </c>
      <c r="H920" s="61">
        <f t="shared" si="201"/>
        <v>3</v>
      </c>
      <c r="I920" s="61" t="str">
        <f>VLOOKUP(H920,'Lookup Values'!$C$2:$D$13,2,FALSE)</f>
        <v>MAR</v>
      </c>
      <c r="J920" s="61">
        <f t="shared" si="202"/>
        <v>19</v>
      </c>
      <c r="K920" s="61">
        <f t="shared" si="203"/>
        <v>6</v>
      </c>
      <c r="L920" s="61" t="str">
        <f>VLOOKUP(K920,'Lookup Values'!$F$2:$G$8,2,FALSE)</f>
        <v>Friday</v>
      </c>
      <c r="M920" s="3">
        <v>40259</v>
      </c>
      <c r="N920" s="63">
        <f t="shared" si="196"/>
        <v>3</v>
      </c>
      <c r="O920" s="8">
        <v>0.21020001025492074</v>
      </c>
      <c r="P920" t="s">
        <v>38</v>
      </c>
      <c r="Q920" t="s">
        <v>39</v>
      </c>
      <c r="R920" t="str">
        <f t="shared" si="204"/>
        <v>Home: Cleaning Supplies</v>
      </c>
      <c r="S920" t="s">
        <v>37</v>
      </c>
      <c r="T920" t="s">
        <v>29</v>
      </c>
      <c r="U920" s="1">
        <v>292</v>
      </c>
      <c r="V920" s="1" t="str">
        <f t="shared" si="205"/>
        <v>Home: $292.00</v>
      </c>
      <c r="W920" s="1">
        <f>IF(U920="","",ROUND(U920*'Lookup Values'!$A$2,2))</f>
        <v>25.92</v>
      </c>
      <c r="X920" s="9" t="str">
        <f t="shared" si="206"/>
        <v>Expense</v>
      </c>
      <c r="Y920" s="2" t="s">
        <v>653</v>
      </c>
      <c r="Z920" s="3">
        <f t="shared" si="207"/>
        <v>40256</v>
      </c>
      <c r="AA920" s="67" t="str">
        <f t="shared" si="208"/>
        <v>NO</v>
      </c>
      <c r="AB920" s="2" t="str">
        <f t="shared" si="209"/>
        <v>NO</v>
      </c>
      <c r="AC920" t="str">
        <f>IF(AND(AND(G920&gt;=2007,G920&lt;=2009),OR(S920&lt;&gt;"MTA",S920&lt;&gt;"Fandango"),OR(P920="Food",P920="Shopping",P920="Entertainment")),"Awesome Transaction",IF(AND(G920&lt;=2010,Q920&lt;&gt;"Alcohol"),"Late Transaction",IF(G920=2006,"Early Transaction","CRAP Transaction")))</f>
        <v>Late Transaction</v>
      </c>
    </row>
    <row r="921" spans="1:29" x14ac:dyDescent="0.25">
      <c r="A921" s="2">
        <v>920</v>
      </c>
      <c r="B921" s="3" t="str">
        <f>TEXT(C921,"yymmdd") &amp; "-" &amp; UPPER(LEFT(P921,2)) &amp; "-" &amp; UPPER(LEFT(S921,3))</f>
        <v>090320-IN-LEG</v>
      </c>
      <c r="C921" s="3">
        <v>39892</v>
      </c>
      <c r="D921" s="3">
        <f t="shared" si="197"/>
        <v>39906</v>
      </c>
      <c r="E921" s="3">
        <f t="shared" si="198"/>
        <v>39953</v>
      </c>
      <c r="F921" s="3">
        <f t="shared" si="199"/>
        <v>39903</v>
      </c>
      <c r="G921" s="61">
        <f t="shared" si="200"/>
        <v>2009</v>
      </c>
      <c r="H921" s="61">
        <f t="shared" si="201"/>
        <v>3</v>
      </c>
      <c r="I921" s="61" t="str">
        <f>VLOOKUP(H921,'Lookup Values'!$C$2:$D$13,2,FALSE)</f>
        <v>MAR</v>
      </c>
      <c r="J921" s="61">
        <f t="shared" si="202"/>
        <v>20</v>
      </c>
      <c r="K921" s="61">
        <f t="shared" si="203"/>
        <v>6</v>
      </c>
      <c r="L921" s="61" t="str">
        <f>VLOOKUP(K921,'Lookup Values'!$F$2:$G$8,2,FALSE)</f>
        <v>Friday</v>
      </c>
      <c r="M921" s="3">
        <v>39902</v>
      </c>
      <c r="N921" s="63">
        <f t="shared" si="196"/>
        <v>10</v>
      </c>
      <c r="O921" s="8">
        <v>0.83505188889969406</v>
      </c>
      <c r="P921" t="s">
        <v>61</v>
      </c>
      <c r="Q921" t="s">
        <v>63</v>
      </c>
      <c r="R921" t="str">
        <f t="shared" si="204"/>
        <v>Income: Freelance Project</v>
      </c>
      <c r="S921" t="s">
        <v>66</v>
      </c>
      <c r="T921" t="s">
        <v>26</v>
      </c>
      <c r="U921" s="1">
        <v>351</v>
      </c>
      <c r="V921" s="1" t="str">
        <f t="shared" si="205"/>
        <v>Income: $351.00</v>
      </c>
      <c r="W921" s="1">
        <f>IF(U921="","",ROUND(U921*'Lookup Values'!$A$2,2))</f>
        <v>31.15</v>
      </c>
      <c r="X921" s="9" t="str">
        <f t="shared" si="206"/>
        <v>Income</v>
      </c>
      <c r="Y921" s="2" t="s">
        <v>523</v>
      </c>
      <c r="Z921" s="3">
        <f t="shared" si="207"/>
        <v>39892</v>
      </c>
      <c r="AA921" s="67" t="str">
        <f t="shared" si="208"/>
        <v>NO</v>
      </c>
      <c r="AB921" s="2" t="str">
        <f t="shared" si="209"/>
        <v>NO</v>
      </c>
      <c r="AC921" t="str">
        <f>IF(AND(AND(G921&gt;=2007,G921&lt;=2009),OR(S921&lt;&gt;"MTA",S921&lt;&gt;"Fandango"),OR(P921="Food",P921="Shopping",P921="Entertainment")),"Awesome Transaction",IF(AND(G921&lt;=2010,Q921&lt;&gt;"Alcohol"),"Late Transaction",IF(G921=2006,"Early Transaction","CRAP Transaction")))</f>
        <v>Late Transaction</v>
      </c>
    </row>
    <row r="922" spans="1:29" x14ac:dyDescent="0.25">
      <c r="A922" s="2">
        <v>921</v>
      </c>
      <c r="B922" s="3" t="str">
        <f>TEXT(C922,"yymmdd") &amp; "-" &amp; UPPER(LEFT(P922,2)) &amp; "-" &amp; UPPER(LEFT(S922,3))</f>
        <v>090607-BI-CON</v>
      </c>
      <c r="C922" s="3">
        <v>39971</v>
      </c>
      <c r="D922" s="3">
        <f t="shared" si="197"/>
        <v>39983</v>
      </c>
      <c r="E922" s="3">
        <f t="shared" si="198"/>
        <v>40032</v>
      </c>
      <c r="F922" s="3">
        <f t="shared" si="199"/>
        <v>39994</v>
      </c>
      <c r="G922" s="61">
        <f t="shared" si="200"/>
        <v>2009</v>
      </c>
      <c r="H922" s="61">
        <f t="shared" si="201"/>
        <v>6</v>
      </c>
      <c r="I922" s="61" t="str">
        <f>VLOOKUP(H922,'Lookup Values'!$C$2:$D$13,2,FALSE)</f>
        <v>JUN</v>
      </c>
      <c r="J922" s="61">
        <f t="shared" si="202"/>
        <v>7</v>
      </c>
      <c r="K922" s="61">
        <f t="shared" si="203"/>
        <v>1</v>
      </c>
      <c r="L922" s="61" t="str">
        <f>VLOOKUP(K922,'Lookup Values'!$F$2:$G$8,2,FALSE)</f>
        <v>Sunday</v>
      </c>
      <c r="M922" s="3">
        <v>39979</v>
      </c>
      <c r="N922" s="63">
        <f t="shared" si="196"/>
        <v>8</v>
      </c>
      <c r="O922" s="8">
        <v>0.65440420709978553</v>
      </c>
      <c r="P922" t="s">
        <v>48</v>
      </c>
      <c r="Q922" t="s">
        <v>49</v>
      </c>
      <c r="R922" t="str">
        <f t="shared" si="204"/>
        <v>Bills: Utilities</v>
      </c>
      <c r="S922" t="s">
        <v>47</v>
      </c>
      <c r="T922" t="s">
        <v>16</v>
      </c>
      <c r="U922" s="1">
        <v>36</v>
      </c>
      <c r="V922" s="1" t="str">
        <f t="shared" si="205"/>
        <v>Bills: $36.00</v>
      </c>
      <c r="W922" s="1">
        <f>IF(U922="","",ROUND(U922*'Lookup Values'!$A$2,2))</f>
        <v>3.2</v>
      </c>
      <c r="X922" s="9" t="str">
        <f t="shared" si="206"/>
        <v>Expense</v>
      </c>
      <c r="Y922" s="2" t="s">
        <v>815</v>
      </c>
      <c r="Z922" s="3">
        <f t="shared" si="207"/>
        <v>39971</v>
      </c>
      <c r="AA922" s="67" t="str">
        <f t="shared" si="208"/>
        <v>NO</v>
      </c>
      <c r="AB922" s="2" t="str">
        <f t="shared" si="209"/>
        <v>NO</v>
      </c>
      <c r="AC922" t="str">
        <f>IF(AND(AND(G922&gt;=2007,G922&lt;=2009),OR(S922&lt;&gt;"MTA",S922&lt;&gt;"Fandango"),OR(P922="Food",P922="Shopping",P922="Entertainment")),"Awesome Transaction",IF(AND(G922&lt;=2010,Q922&lt;&gt;"Alcohol"),"Late Transaction",IF(G922=2006,"Early Transaction","CRAP Transaction")))</f>
        <v>Late Transaction</v>
      </c>
    </row>
    <row r="923" spans="1:29" x14ac:dyDescent="0.25">
      <c r="A923" s="2">
        <v>922</v>
      </c>
      <c r="B923" s="3" t="str">
        <f>TEXT(C923,"yymmdd") &amp; "-" &amp; UPPER(LEFT(P923,2)) &amp; "-" &amp; UPPER(LEFT(S923,3))</f>
        <v>090501-IN-AUN</v>
      </c>
      <c r="C923" s="3">
        <v>39934</v>
      </c>
      <c r="D923" s="3">
        <f t="shared" si="197"/>
        <v>39948</v>
      </c>
      <c r="E923" s="3">
        <f t="shared" si="198"/>
        <v>39995</v>
      </c>
      <c r="F923" s="3">
        <f t="shared" si="199"/>
        <v>39964</v>
      </c>
      <c r="G923" s="61">
        <f t="shared" si="200"/>
        <v>2009</v>
      </c>
      <c r="H923" s="61">
        <f t="shared" si="201"/>
        <v>5</v>
      </c>
      <c r="I923" s="61" t="str">
        <f>VLOOKUP(H923,'Lookup Values'!$C$2:$D$13,2,FALSE)</f>
        <v>MAY</v>
      </c>
      <c r="J923" s="61">
        <f t="shared" si="202"/>
        <v>1</v>
      </c>
      <c r="K923" s="61">
        <f t="shared" si="203"/>
        <v>6</v>
      </c>
      <c r="L923" s="61" t="str">
        <f>VLOOKUP(K923,'Lookup Values'!$F$2:$G$8,2,FALSE)</f>
        <v>Friday</v>
      </c>
      <c r="M923" s="3">
        <v>39944</v>
      </c>
      <c r="N923" s="63">
        <f t="shared" si="196"/>
        <v>10</v>
      </c>
      <c r="O923" s="8">
        <v>0.24008292646028473</v>
      </c>
      <c r="P923" t="s">
        <v>61</v>
      </c>
      <c r="Q923" t="s">
        <v>64</v>
      </c>
      <c r="R923" t="str">
        <f t="shared" si="204"/>
        <v>Income: Gift Received</v>
      </c>
      <c r="S923" t="s">
        <v>67</v>
      </c>
      <c r="T923" t="s">
        <v>26</v>
      </c>
      <c r="U923" s="1">
        <v>252</v>
      </c>
      <c r="V923" s="1" t="str">
        <f t="shared" si="205"/>
        <v>Income: $252.00</v>
      </c>
      <c r="W923" s="1">
        <f>IF(U923="","",ROUND(U923*'Lookup Values'!$A$2,2))</f>
        <v>22.37</v>
      </c>
      <c r="X923" s="9" t="str">
        <f t="shared" si="206"/>
        <v>Income</v>
      </c>
      <c r="Y923" s="2" t="s">
        <v>563</v>
      </c>
      <c r="Z923" s="3">
        <f t="shared" si="207"/>
        <v>39934</v>
      </c>
      <c r="AA923" s="67" t="str">
        <f t="shared" si="208"/>
        <v>NO</v>
      </c>
      <c r="AB923" s="2" t="str">
        <f t="shared" si="209"/>
        <v>NO</v>
      </c>
      <c r="AC923" t="str">
        <f>IF(AND(AND(G923&gt;=2007,G923&lt;=2009),OR(S923&lt;&gt;"MTA",S923&lt;&gt;"Fandango"),OR(P923="Food",P923="Shopping",P923="Entertainment")),"Awesome Transaction",IF(AND(G923&lt;=2010,Q923&lt;&gt;"Alcohol"),"Late Transaction",IF(G923=2006,"Early Transaction","CRAP Transaction")))</f>
        <v>Late Transaction</v>
      </c>
    </row>
    <row r="924" spans="1:29" x14ac:dyDescent="0.25">
      <c r="A924" s="2">
        <v>923</v>
      </c>
      <c r="B924" s="3" t="str">
        <f>TEXT(C924,"yymmdd") &amp; "-" &amp; UPPER(LEFT(P924,2)) &amp; "-" &amp; UPPER(LEFT(S924,3))</f>
        <v>081011-BI-CON</v>
      </c>
      <c r="C924" s="3">
        <v>39732</v>
      </c>
      <c r="D924" s="3">
        <f t="shared" si="197"/>
        <v>39745</v>
      </c>
      <c r="E924" s="3">
        <f t="shared" si="198"/>
        <v>39793</v>
      </c>
      <c r="F924" s="3">
        <f t="shared" si="199"/>
        <v>39752</v>
      </c>
      <c r="G924" s="61">
        <f t="shared" si="200"/>
        <v>2008</v>
      </c>
      <c r="H924" s="61">
        <f t="shared" si="201"/>
        <v>10</v>
      </c>
      <c r="I924" s="61" t="str">
        <f>VLOOKUP(H924,'Lookup Values'!$C$2:$D$13,2,FALSE)</f>
        <v>OCT</v>
      </c>
      <c r="J924" s="61">
        <f t="shared" si="202"/>
        <v>11</v>
      </c>
      <c r="K924" s="61">
        <f t="shared" si="203"/>
        <v>7</v>
      </c>
      <c r="L924" s="61" t="str">
        <f>VLOOKUP(K924,'Lookup Values'!$F$2:$G$8,2,FALSE)</f>
        <v>Saturday</v>
      </c>
      <c r="M924" s="3">
        <v>39735</v>
      </c>
      <c r="N924" s="63">
        <f t="shared" si="196"/>
        <v>3</v>
      </c>
      <c r="O924" s="8">
        <v>0.25707033883049923</v>
      </c>
      <c r="P924" t="s">
        <v>48</v>
      </c>
      <c r="Q924" t="s">
        <v>49</v>
      </c>
      <c r="R924" t="str">
        <f t="shared" si="204"/>
        <v>Bills: Utilities</v>
      </c>
      <c r="S924" t="s">
        <v>47</v>
      </c>
      <c r="T924" t="s">
        <v>26</v>
      </c>
      <c r="U924" s="1">
        <v>499</v>
      </c>
      <c r="V924" s="1" t="str">
        <f t="shared" si="205"/>
        <v>Bills: $499.00</v>
      </c>
      <c r="W924" s="1">
        <f>IF(U924="","",ROUND(U924*'Lookup Values'!$A$2,2))</f>
        <v>44.29</v>
      </c>
      <c r="X924" s="9" t="str">
        <f t="shared" si="206"/>
        <v>Expense</v>
      </c>
      <c r="Y924" s="2" t="s">
        <v>783</v>
      </c>
      <c r="Z924" s="3">
        <f t="shared" si="207"/>
        <v>39732</v>
      </c>
      <c r="AA924" s="67" t="str">
        <f t="shared" si="208"/>
        <v>NO</v>
      </c>
      <c r="AB924" s="2" t="str">
        <f t="shared" si="209"/>
        <v>NO</v>
      </c>
      <c r="AC924" t="str">
        <f>IF(AND(AND(G924&gt;=2007,G924&lt;=2009),OR(S924&lt;&gt;"MTA",S924&lt;&gt;"Fandango"),OR(P924="Food",P924="Shopping",P924="Entertainment")),"Awesome Transaction",IF(AND(G924&lt;=2010,Q924&lt;&gt;"Alcohol"),"Late Transaction",IF(G924=2006,"Early Transaction","CRAP Transaction")))</f>
        <v>Late Transaction</v>
      </c>
    </row>
    <row r="925" spans="1:29" x14ac:dyDescent="0.25">
      <c r="A925" s="2">
        <v>924</v>
      </c>
      <c r="B925" s="3" t="str">
        <f>TEXT(C925,"yymmdd") &amp; "-" &amp; UPPER(LEFT(P925,2)) &amp; "-" &amp; UPPER(LEFT(S925,3))</f>
        <v>090809-IN-EZE</v>
      </c>
      <c r="C925" s="3">
        <v>40034</v>
      </c>
      <c r="D925" s="3">
        <f t="shared" si="197"/>
        <v>40046</v>
      </c>
      <c r="E925" s="3">
        <f t="shared" si="198"/>
        <v>40095</v>
      </c>
      <c r="F925" s="3">
        <f t="shared" si="199"/>
        <v>40056</v>
      </c>
      <c r="G925" s="61">
        <f t="shared" si="200"/>
        <v>2009</v>
      </c>
      <c r="H925" s="61">
        <f t="shared" si="201"/>
        <v>8</v>
      </c>
      <c r="I925" s="61" t="str">
        <f>VLOOKUP(H925,'Lookup Values'!$C$2:$D$13,2,FALSE)</f>
        <v>AUG</v>
      </c>
      <c r="J925" s="61">
        <f t="shared" si="202"/>
        <v>9</v>
      </c>
      <c r="K925" s="61">
        <f t="shared" si="203"/>
        <v>1</v>
      </c>
      <c r="L925" s="61" t="str">
        <f>VLOOKUP(K925,'Lookup Values'!$F$2:$G$8,2,FALSE)</f>
        <v>Sunday</v>
      </c>
      <c r="M925" s="3">
        <v>40035</v>
      </c>
      <c r="N925" s="63">
        <f t="shared" si="196"/>
        <v>1</v>
      </c>
      <c r="O925" s="8">
        <v>0.18222606945151365</v>
      </c>
      <c r="P925" t="s">
        <v>61</v>
      </c>
      <c r="Q925" t="s">
        <v>62</v>
      </c>
      <c r="R925" t="str">
        <f t="shared" si="204"/>
        <v>Income: Salary</v>
      </c>
      <c r="S925" t="s">
        <v>65</v>
      </c>
      <c r="T925" t="s">
        <v>29</v>
      </c>
      <c r="U925" s="1">
        <v>496</v>
      </c>
      <c r="V925" s="1" t="str">
        <f t="shared" si="205"/>
        <v>Income: $496.00</v>
      </c>
      <c r="W925" s="1">
        <f>IF(U925="","",ROUND(U925*'Lookup Values'!$A$2,2))</f>
        <v>44.02</v>
      </c>
      <c r="X925" s="9" t="str">
        <f t="shared" si="206"/>
        <v>Income</v>
      </c>
      <c r="Y925" s="2" t="s">
        <v>816</v>
      </c>
      <c r="Z925" s="3">
        <f t="shared" si="207"/>
        <v>40034</v>
      </c>
      <c r="AA925" s="67" t="str">
        <f t="shared" si="208"/>
        <v>NO</v>
      </c>
      <c r="AB925" s="2" t="str">
        <f t="shared" si="209"/>
        <v>NO</v>
      </c>
      <c r="AC925" t="str">
        <f>IF(AND(AND(G925&gt;=2007,G925&lt;=2009),OR(S925&lt;&gt;"MTA",S925&lt;&gt;"Fandango"),OR(P925="Food",P925="Shopping",P925="Entertainment")),"Awesome Transaction",IF(AND(G925&lt;=2010,Q925&lt;&gt;"Alcohol"),"Late Transaction",IF(G925=2006,"Early Transaction","CRAP Transaction")))</f>
        <v>Late Transaction</v>
      </c>
    </row>
    <row r="926" spans="1:29" x14ac:dyDescent="0.25">
      <c r="A926" s="2">
        <v>925</v>
      </c>
      <c r="B926" s="3" t="str">
        <f>TEXT(C926,"yymmdd") &amp; "-" &amp; UPPER(LEFT(P926,2)) &amp; "-" &amp; UPPER(LEFT(S926,3))</f>
        <v>110318-IN-LEG</v>
      </c>
      <c r="C926" s="3">
        <v>40620</v>
      </c>
      <c r="D926" s="3">
        <f t="shared" si="197"/>
        <v>40634</v>
      </c>
      <c r="E926" s="3">
        <f t="shared" si="198"/>
        <v>40681</v>
      </c>
      <c r="F926" s="3">
        <f t="shared" si="199"/>
        <v>40633</v>
      </c>
      <c r="G926" s="61">
        <f t="shared" si="200"/>
        <v>2011</v>
      </c>
      <c r="H926" s="61">
        <f t="shared" si="201"/>
        <v>3</v>
      </c>
      <c r="I926" s="61" t="str">
        <f>VLOOKUP(H926,'Lookup Values'!$C$2:$D$13,2,FALSE)</f>
        <v>MAR</v>
      </c>
      <c r="J926" s="61">
        <f t="shared" si="202"/>
        <v>18</v>
      </c>
      <c r="K926" s="61">
        <f t="shared" si="203"/>
        <v>6</v>
      </c>
      <c r="L926" s="61" t="str">
        <f>VLOOKUP(K926,'Lookup Values'!$F$2:$G$8,2,FALSE)</f>
        <v>Friday</v>
      </c>
      <c r="M926" s="3">
        <v>40629</v>
      </c>
      <c r="N926" s="63">
        <f t="shared" si="196"/>
        <v>9</v>
      </c>
      <c r="O926" s="8">
        <v>0.87914739075982917</v>
      </c>
      <c r="P926" t="s">
        <v>61</v>
      </c>
      <c r="Q926" t="s">
        <v>63</v>
      </c>
      <c r="R926" t="str">
        <f t="shared" si="204"/>
        <v>Income: Freelance Project</v>
      </c>
      <c r="S926" t="s">
        <v>66</v>
      </c>
      <c r="T926" t="s">
        <v>26</v>
      </c>
      <c r="U926" s="1">
        <v>329</v>
      </c>
      <c r="V926" s="1" t="str">
        <f t="shared" si="205"/>
        <v>Income: $329.00</v>
      </c>
      <c r="W926" s="1">
        <f>IF(U926="","",ROUND(U926*'Lookup Values'!$A$2,2))</f>
        <v>29.2</v>
      </c>
      <c r="X926" s="9" t="str">
        <f t="shared" si="206"/>
        <v>Income</v>
      </c>
      <c r="Y926" s="2" t="s">
        <v>817</v>
      </c>
      <c r="Z926" s="3">
        <f t="shared" si="207"/>
        <v>40620</v>
      </c>
      <c r="AA926" s="67" t="str">
        <f t="shared" si="208"/>
        <v>NO</v>
      </c>
      <c r="AB926" s="2" t="str">
        <f t="shared" si="209"/>
        <v>NO</v>
      </c>
      <c r="AC926" t="str">
        <f>IF(AND(AND(G926&gt;=2007,G926&lt;=2009),OR(S926&lt;&gt;"MTA",S926&lt;&gt;"Fandango"),OR(P926="Food",P926="Shopping",P926="Entertainment")),"Awesome Transaction",IF(AND(G926&lt;=2010,Q926&lt;&gt;"Alcohol"),"Late Transaction",IF(G926=2006,"Early Transaction","CRAP Transaction")))</f>
        <v>CRAP Transaction</v>
      </c>
    </row>
    <row r="927" spans="1:29" x14ac:dyDescent="0.25">
      <c r="A927" s="2">
        <v>926</v>
      </c>
      <c r="B927" s="3" t="str">
        <f>TEXT(C927,"yymmdd") &amp; "-" &amp; UPPER(LEFT(P927,2)) &amp; "-" &amp; UPPER(LEFT(S927,3))</f>
        <v>080229-TR-MTA</v>
      </c>
      <c r="C927" s="3">
        <v>39507</v>
      </c>
      <c r="D927" s="3">
        <f t="shared" si="197"/>
        <v>39521</v>
      </c>
      <c r="E927" s="3">
        <f t="shared" si="198"/>
        <v>39567</v>
      </c>
      <c r="F927" s="3">
        <f t="shared" si="199"/>
        <v>39507</v>
      </c>
      <c r="G927" s="61">
        <f t="shared" si="200"/>
        <v>2008</v>
      </c>
      <c r="H927" s="61">
        <f t="shared" si="201"/>
        <v>2</v>
      </c>
      <c r="I927" s="61" t="str">
        <f>VLOOKUP(H927,'Lookup Values'!$C$2:$D$13,2,FALSE)</f>
        <v>FEB</v>
      </c>
      <c r="J927" s="61">
        <f t="shared" si="202"/>
        <v>29</v>
      </c>
      <c r="K927" s="61">
        <f t="shared" si="203"/>
        <v>6</v>
      </c>
      <c r="L927" s="61" t="str">
        <f>VLOOKUP(K927,'Lookup Values'!$F$2:$G$8,2,FALSE)</f>
        <v>Friday</v>
      </c>
      <c r="M927" s="3">
        <v>39512</v>
      </c>
      <c r="N927" s="63">
        <f t="shared" si="196"/>
        <v>5</v>
      </c>
      <c r="O927" s="8">
        <v>0.68968989744151432</v>
      </c>
      <c r="P927" t="s">
        <v>33</v>
      </c>
      <c r="Q927" t="s">
        <v>34</v>
      </c>
      <c r="R927" t="str">
        <f t="shared" si="204"/>
        <v>Transportation: Subway</v>
      </c>
      <c r="S927" t="s">
        <v>32</v>
      </c>
      <c r="T927" t="s">
        <v>29</v>
      </c>
      <c r="U927" s="1">
        <v>38</v>
      </c>
      <c r="V927" s="1" t="str">
        <f t="shared" si="205"/>
        <v>Transportation: $38.00</v>
      </c>
      <c r="W927" s="1">
        <f>IF(U927="","",ROUND(U927*'Lookup Values'!$A$2,2))</f>
        <v>3.37</v>
      </c>
      <c r="X927" s="9" t="str">
        <f t="shared" si="206"/>
        <v>Expense</v>
      </c>
      <c r="Y927" s="2" t="s">
        <v>597</v>
      </c>
      <c r="Z927" s="3">
        <f t="shared" si="207"/>
        <v>39507</v>
      </c>
      <c r="AA927" s="67" t="str">
        <f t="shared" si="208"/>
        <v>YES</v>
      </c>
      <c r="AB927" s="2" t="str">
        <f t="shared" si="209"/>
        <v>NO</v>
      </c>
      <c r="AC927" t="str">
        <f>IF(AND(AND(G927&gt;=2007,G927&lt;=2009),OR(S927&lt;&gt;"MTA",S927&lt;&gt;"Fandango"),OR(P927="Food",P927="Shopping",P927="Entertainment")),"Awesome Transaction",IF(AND(G927&lt;=2010,Q927&lt;&gt;"Alcohol"),"Late Transaction",IF(G927=2006,"Early Transaction","CRAP Transaction")))</f>
        <v>Late Transaction</v>
      </c>
    </row>
    <row r="928" spans="1:29" x14ac:dyDescent="0.25">
      <c r="A928" s="2">
        <v>927</v>
      </c>
      <c r="B928" s="3" t="str">
        <f>TEXT(C928,"yymmdd") &amp; "-" &amp; UPPER(LEFT(P928,2)) &amp; "-" &amp; UPPER(LEFT(S928,3))</f>
        <v>120609-BI-CON</v>
      </c>
      <c r="C928" s="3">
        <v>41069</v>
      </c>
      <c r="D928" s="3">
        <f t="shared" si="197"/>
        <v>41082</v>
      </c>
      <c r="E928" s="3">
        <f t="shared" si="198"/>
        <v>41130</v>
      </c>
      <c r="F928" s="3">
        <f t="shared" si="199"/>
        <v>41090</v>
      </c>
      <c r="G928" s="61">
        <f t="shared" si="200"/>
        <v>2012</v>
      </c>
      <c r="H928" s="61">
        <f t="shared" si="201"/>
        <v>6</v>
      </c>
      <c r="I928" s="61" t="str">
        <f>VLOOKUP(H928,'Lookup Values'!$C$2:$D$13,2,FALSE)</f>
        <v>JUN</v>
      </c>
      <c r="J928" s="61">
        <f t="shared" si="202"/>
        <v>9</v>
      </c>
      <c r="K928" s="61">
        <f t="shared" si="203"/>
        <v>7</v>
      </c>
      <c r="L928" s="61" t="str">
        <f>VLOOKUP(K928,'Lookup Values'!$F$2:$G$8,2,FALSE)</f>
        <v>Saturday</v>
      </c>
      <c r="M928" s="3">
        <v>41075</v>
      </c>
      <c r="N928" s="63">
        <f t="shared" si="196"/>
        <v>6</v>
      </c>
      <c r="O928" s="8">
        <v>5.5461932254402879E-2</v>
      </c>
      <c r="P928" t="s">
        <v>48</v>
      </c>
      <c r="Q928" t="s">
        <v>49</v>
      </c>
      <c r="R928" t="str">
        <f t="shared" si="204"/>
        <v>Bills: Utilities</v>
      </c>
      <c r="S928" t="s">
        <v>47</v>
      </c>
      <c r="T928" t="s">
        <v>26</v>
      </c>
      <c r="U928" s="1">
        <v>465</v>
      </c>
      <c r="V928" s="1" t="str">
        <f t="shared" si="205"/>
        <v>Bills: $465.00</v>
      </c>
      <c r="W928" s="1">
        <f>IF(U928="","",ROUND(U928*'Lookup Values'!$A$2,2))</f>
        <v>41.27</v>
      </c>
      <c r="X928" s="9" t="str">
        <f t="shared" si="206"/>
        <v>Expense</v>
      </c>
      <c r="Y928" s="2" t="s">
        <v>818</v>
      </c>
      <c r="Z928" s="3">
        <f t="shared" si="207"/>
        <v>41069</v>
      </c>
      <c r="AA928" s="67" t="str">
        <f t="shared" si="208"/>
        <v>NO</v>
      </c>
      <c r="AB928" s="2" t="str">
        <f t="shared" si="209"/>
        <v>NO</v>
      </c>
      <c r="AC928" t="str">
        <f>IF(AND(AND(G928&gt;=2007,G928&lt;=2009),OR(S928&lt;&gt;"MTA",S928&lt;&gt;"Fandango"),OR(P928="Food",P928="Shopping",P928="Entertainment")),"Awesome Transaction",IF(AND(G928&lt;=2010,Q928&lt;&gt;"Alcohol"),"Late Transaction",IF(G928=2006,"Early Transaction","CRAP Transaction")))</f>
        <v>CRAP Transaction</v>
      </c>
    </row>
    <row r="929" spans="1:29" x14ac:dyDescent="0.25">
      <c r="A929" s="2">
        <v>928</v>
      </c>
      <c r="B929" s="3" t="str">
        <f>TEXT(C929,"yymmdd") &amp; "-" &amp; UPPER(LEFT(P929,2)) &amp; "-" &amp; UPPER(LEFT(S929,3))</f>
        <v>081112-TR-MTA</v>
      </c>
      <c r="C929" s="3">
        <v>39764</v>
      </c>
      <c r="D929" s="3">
        <f t="shared" si="197"/>
        <v>39778</v>
      </c>
      <c r="E929" s="3">
        <f t="shared" si="198"/>
        <v>39825</v>
      </c>
      <c r="F929" s="3">
        <f t="shared" si="199"/>
        <v>39782</v>
      </c>
      <c r="G929" s="61">
        <f t="shared" si="200"/>
        <v>2008</v>
      </c>
      <c r="H929" s="61">
        <f t="shared" si="201"/>
        <v>11</v>
      </c>
      <c r="I929" s="61" t="str">
        <f>VLOOKUP(H929,'Lookup Values'!$C$2:$D$13,2,FALSE)</f>
        <v>NOV</v>
      </c>
      <c r="J929" s="61">
        <f t="shared" si="202"/>
        <v>12</v>
      </c>
      <c r="K929" s="61">
        <f t="shared" si="203"/>
        <v>4</v>
      </c>
      <c r="L929" s="61" t="str">
        <f>VLOOKUP(K929,'Lookup Values'!$F$2:$G$8,2,FALSE)</f>
        <v>Wednesday</v>
      </c>
      <c r="M929" s="3">
        <v>39771</v>
      </c>
      <c r="N929" s="63">
        <f t="shared" si="196"/>
        <v>7</v>
      </c>
      <c r="O929" s="8">
        <v>0.26915632659310662</v>
      </c>
      <c r="P929" t="s">
        <v>33</v>
      </c>
      <c r="Q929" t="s">
        <v>34</v>
      </c>
      <c r="R929" t="str">
        <f t="shared" si="204"/>
        <v>Transportation: Subway</v>
      </c>
      <c r="S929" t="s">
        <v>32</v>
      </c>
      <c r="T929" t="s">
        <v>26</v>
      </c>
      <c r="U929" s="1">
        <v>216</v>
      </c>
      <c r="V929" s="1" t="str">
        <f t="shared" si="205"/>
        <v>Transportation: $216.00</v>
      </c>
      <c r="W929" s="1">
        <f>IF(U929="","",ROUND(U929*'Lookup Values'!$A$2,2))</f>
        <v>19.170000000000002</v>
      </c>
      <c r="X929" s="9" t="str">
        <f t="shared" si="206"/>
        <v>Expense</v>
      </c>
      <c r="Y929" s="2" t="s">
        <v>819</v>
      </c>
      <c r="Z929" s="3">
        <f t="shared" si="207"/>
        <v>39764</v>
      </c>
      <c r="AA929" s="67" t="str">
        <f t="shared" si="208"/>
        <v>YES</v>
      </c>
      <c r="AB929" s="2" t="str">
        <f t="shared" si="209"/>
        <v>NO</v>
      </c>
      <c r="AC929" t="str">
        <f>IF(AND(AND(G929&gt;=2007,G929&lt;=2009),OR(S929&lt;&gt;"MTA",S929&lt;&gt;"Fandango"),OR(P929="Food",P929="Shopping",P929="Entertainment")),"Awesome Transaction",IF(AND(G929&lt;=2010,Q929&lt;&gt;"Alcohol"),"Late Transaction",IF(G929=2006,"Early Transaction","CRAP Transaction")))</f>
        <v>Late Transaction</v>
      </c>
    </row>
    <row r="930" spans="1:29" x14ac:dyDescent="0.25">
      <c r="A930" s="2">
        <v>929</v>
      </c>
      <c r="B930" s="3" t="str">
        <f>TEXT(C930,"yymmdd") &amp; "-" &amp; UPPER(LEFT(P930,2)) &amp; "-" &amp; UPPER(LEFT(S930,3))</f>
        <v>070407-TR-MTA</v>
      </c>
      <c r="C930" s="3">
        <v>39179</v>
      </c>
      <c r="D930" s="3">
        <f t="shared" si="197"/>
        <v>39192</v>
      </c>
      <c r="E930" s="3">
        <f t="shared" si="198"/>
        <v>39240</v>
      </c>
      <c r="F930" s="3">
        <f t="shared" si="199"/>
        <v>39202</v>
      </c>
      <c r="G930" s="61">
        <f t="shared" si="200"/>
        <v>2007</v>
      </c>
      <c r="H930" s="61">
        <f t="shared" si="201"/>
        <v>4</v>
      </c>
      <c r="I930" s="61" t="str">
        <f>VLOOKUP(H930,'Lookup Values'!$C$2:$D$13,2,FALSE)</f>
        <v>APR</v>
      </c>
      <c r="J930" s="61">
        <f t="shared" si="202"/>
        <v>7</v>
      </c>
      <c r="K930" s="61">
        <f t="shared" si="203"/>
        <v>7</v>
      </c>
      <c r="L930" s="61" t="str">
        <f>VLOOKUP(K930,'Lookup Values'!$F$2:$G$8,2,FALSE)</f>
        <v>Saturday</v>
      </c>
      <c r="M930" s="3">
        <v>39185</v>
      </c>
      <c r="N930" s="63">
        <f t="shared" si="196"/>
        <v>6</v>
      </c>
      <c r="O930" s="8">
        <v>9.3097587535379001E-2</v>
      </c>
      <c r="P930" t="s">
        <v>33</v>
      </c>
      <c r="Q930" t="s">
        <v>34</v>
      </c>
      <c r="R930" t="str">
        <f t="shared" si="204"/>
        <v>Transportation: Subway</v>
      </c>
      <c r="S930" t="s">
        <v>32</v>
      </c>
      <c r="T930" t="s">
        <v>29</v>
      </c>
      <c r="U930" s="1">
        <v>399</v>
      </c>
      <c r="V930" s="1" t="str">
        <f t="shared" si="205"/>
        <v>Transportation: $399.00</v>
      </c>
      <c r="W930" s="1">
        <f>IF(U930="","",ROUND(U930*'Lookup Values'!$A$2,2))</f>
        <v>35.409999999999997</v>
      </c>
      <c r="X930" s="9" t="str">
        <f t="shared" si="206"/>
        <v>Expense</v>
      </c>
      <c r="Y930" s="2" t="s">
        <v>682</v>
      </c>
      <c r="Z930" s="3">
        <f t="shared" si="207"/>
        <v>39179</v>
      </c>
      <c r="AA930" s="67" t="str">
        <f t="shared" si="208"/>
        <v>YES</v>
      </c>
      <c r="AB930" s="2" t="str">
        <f t="shared" si="209"/>
        <v>NO</v>
      </c>
      <c r="AC930" t="str">
        <f>IF(AND(AND(G930&gt;=2007,G930&lt;=2009),OR(S930&lt;&gt;"MTA",S930&lt;&gt;"Fandango"),OR(P930="Food",P930="Shopping",P930="Entertainment")),"Awesome Transaction",IF(AND(G930&lt;=2010,Q930&lt;&gt;"Alcohol"),"Late Transaction",IF(G930=2006,"Early Transaction","CRAP Transaction")))</f>
        <v>Late Transaction</v>
      </c>
    </row>
    <row r="931" spans="1:29" x14ac:dyDescent="0.25">
      <c r="A931" s="2">
        <v>930</v>
      </c>
      <c r="B931" s="3" t="str">
        <f>TEXT(C931,"yymmdd") &amp; "-" &amp; UPPER(LEFT(P931,2)) &amp; "-" &amp; UPPER(LEFT(S931,3))</f>
        <v>120423-SH-EXP</v>
      </c>
      <c r="C931" s="3">
        <v>41022</v>
      </c>
      <c r="D931" s="3">
        <f t="shared" si="197"/>
        <v>41036</v>
      </c>
      <c r="E931" s="3">
        <f t="shared" si="198"/>
        <v>41083</v>
      </c>
      <c r="F931" s="3">
        <f t="shared" si="199"/>
        <v>41029</v>
      </c>
      <c r="G931" s="61">
        <f t="shared" si="200"/>
        <v>2012</v>
      </c>
      <c r="H931" s="61">
        <f t="shared" si="201"/>
        <v>4</v>
      </c>
      <c r="I931" s="61" t="str">
        <f>VLOOKUP(H931,'Lookup Values'!$C$2:$D$13,2,FALSE)</f>
        <v>APR</v>
      </c>
      <c r="J931" s="61">
        <f t="shared" si="202"/>
        <v>23</v>
      </c>
      <c r="K931" s="61">
        <f t="shared" si="203"/>
        <v>2</v>
      </c>
      <c r="L931" s="61" t="str">
        <f>VLOOKUP(K931,'Lookup Values'!$F$2:$G$8,2,FALSE)</f>
        <v>Monday</v>
      </c>
      <c r="M931" s="3">
        <v>41032</v>
      </c>
      <c r="N931" s="63">
        <f t="shared" si="196"/>
        <v>10</v>
      </c>
      <c r="O931" s="8">
        <v>0.55880516135070224</v>
      </c>
      <c r="P931" t="s">
        <v>21</v>
      </c>
      <c r="Q931" t="s">
        <v>41</v>
      </c>
      <c r="R931" t="str">
        <f t="shared" si="204"/>
        <v>Shopping: Clothing</v>
      </c>
      <c r="S931" t="s">
        <v>40</v>
      </c>
      <c r="T931" t="s">
        <v>29</v>
      </c>
      <c r="U931" s="1">
        <v>40</v>
      </c>
      <c r="V931" s="1" t="str">
        <f t="shared" si="205"/>
        <v>Shopping: $40.00</v>
      </c>
      <c r="W931" s="1">
        <f>IF(U931="","",ROUND(U931*'Lookup Values'!$A$2,2))</f>
        <v>3.55</v>
      </c>
      <c r="X931" s="9" t="str">
        <f t="shared" si="206"/>
        <v>Expense</v>
      </c>
      <c r="Y931" s="2" t="s">
        <v>710</v>
      </c>
      <c r="Z931" s="3">
        <f t="shared" si="207"/>
        <v>41022</v>
      </c>
      <c r="AA931" s="67" t="str">
        <f t="shared" si="208"/>
        <v>NO</v>
      </c>
      <c r="AB931" s="2" t="str">
        <f t="shared" si="209"/>
        <v>NO</v>
      </c>
      <c r="AC931" t="str">
        <f>IF(AND(AND(G931&gt;=2007,G931&lt;=2009),OR(S931&lt;&gt;"MTA",S931&lt;&gt;"Fandango"),OR(P931="Food",P931="Shopping",P931="Entertainment")),"Awesome Transaction",IF(AND(G931&lt;=2010,Q931&lt;&gt;"Alcohol"),"Late Transaction",IF(G931=2006,"Early Transaction","CRAP Transaction")))</f>
        <v>CRAP Transaction</v>
      </c>
    </row>
    <row r="932" spans="1:29" x14ac:dyDescent="0.25">
      <c r="A932" s="2">
        <v>931</v>
      </c>
      <c r="B932" s="3" t="str">
        <f>TEXT(C932,"yymmdd") &amp; "-" &amp; UPPER(LEFT(P932,2)) &amp; "-" &amp; UPPER(LEFT(S932,3))</f>
        <v>100811-IN-AUN</v>
      </c>
      <c r="C932" s="3">
        <v>40401</v>
      </c>
      <c r="D932" s="3">
        <f t="shared" si="197"/>
        <v>40415</v>
      </c>
      <c r="E932" s="3">
        <f t="shared" si="198"/>
        <v>40462</v>
      </c>
      <c r="F932" s="3">
        <f t="shared" si="199"/>
        <v>40421</v>
      </c>
      <c r="G932" s="61">
        <f t="shared" si="200"/>
        <v>2010</v>
      </c>
      <c r="H932" s="61">
        <f t="shared" si="201"/>
        <v>8</v>
      </c>
      <c r="I932" s="61" t="str">
        <f>VLOOKUP(H932,'Lookup Values'!$C$2:$D$13,2,FALSE)</f>
        <v>AUG</v>
      </c>
      <c r="J932" s="61">
        <f t="shared" si="202"/>
        <v>11</v>
      </c>
      <c r="K932" s="61">
        <f t="shared" si="203"/>
        <v>4</v>
      </c>
      <c r="L932" s="61" t="str">
        <f>VLOOKUP(K932,'Lookup Values'!$F$2:$G$8,2,FALSE)</f>
        <v>Wednesday</v>
      </c>
      <c r="M932" s="3">
        <v>40411</v>
      </c>
      <c r="N932" s="63">
        <f t="shared" si="196"/>
        <v>10</v>
      </c>
      <c r="O932" s="8">
        <v>0.91345870931171447</v>
      </c>
      <c r="P932" t="s">
        <v>61</v>
      </c>
      <c r="Q932" t="s">
        <v>64</v>
      </c>
      <c r="R932" t="str">
        <f t="shared" si="204"/>
        <v>Income: Gift Received</v>
      </c>
      <c r="S932" t="s">
        <v>67</v>
      </c>
      <c r="T932" t="s">
        <v>29</v>
      </c>
      <c r="U932" s="1">
        <v>75</v>
      </c>
      <c r="V932" s="1" t="str">
        <f t="shared" si="205"/>
        <v>Income: $75.00</v>
      </c>
      <c r="W932" s="1">
        <f>IF(U932="","",ROUND(U932*'Lookup Values'!$A$2,2))</f>
        <v>6.66</v>
      </c>
      <c r="X932" s="9" t="str">
        <f t="shared" si="206"/>
        <v>Income</v>
      </c>
      <c r="Y932" s="2" t="s">
        <v>820</v>
      </c>
      <c r="Z932" s="3">
        <f t="shared" si="207"/>
        <v>40401</v>
      </c>
      <c r="AA932" s="67" t="str">
        <f t="shared" si="208"/>
        <v>NO</v>
      </c>
      <c r="AB932" s="2" t="str">
        <f t="shared" si="209"/>
        <v>NO</v>
      </c>
      <c r="AC932" t="str">
        <f>IF(AND(AND(G932&gt;=2007,G932&lt;=2009),OR(S932&lt;&gt;"MTA",S932&lt;&gt;"Fandango"),OR(P932="Food",P932="Shopping",P932="Entertainment")),"Awesome Transaction",IF(AND(G932&lt;=2010,Q932&lt;&gt;"Alcohol"),"Late Transaction",IF(G932=2006,"Early Transaction","CRAP Transaction")))</f>
        <v>Late Transaction</v>
      </c>
    </row>
    <row r="933" spans="1:29" x14ac:dyDescent="0.25">
      <c r="A933" s="2">
        <v>932</v>
      </c>
      <c r="B933" s="3" t="str">
        <f>TEXT(C933,"yymmdd") &amp; "-" &amp; UPPER(LEFT(P933,2)) &amp; "-" &amp; UPPER(LEFT(S933,3))</f>
        <v>110906-BI-CON</v>
      </c>
      <c r="C933" s="3">
        <v>40792</v>
      </c>
      <c r="D933" s="3">
        <f t="shared" si="197"/>
        <v>40806</v>
      </c>
      <c r="E933" s="3">
        <f t="shared" si="198"/>
        <v>40853</v>
      </c>
      <c r="F933" s="3">
        <f t="shared" si="199"/>
        <v>40816</v>
      </c>
      <c r="G933" s="61">
        <f t="shared" si="200"/>
        <v>2011</v>
      </c>
      <c r="H933" s="61">
        <f t="shared" si="201"/>
        <v>9</v>
      </c>
      <c r="I933" s="61" t="str">
        <f>VLOOKUP(H933,'Lookup Values'!$C$2:$D$13,2,FALSE)</f>
        <v>SEP</v>
      </c>
      <c r="J933" s="61">
        <f t="shared" si="202"/>
        <v>6</v>
      </c>
      <c r="K933" s="61">
        <f t="shared" si="203"/>
        <v>3</v>
      </c>
      <c r="L933" s="61" t="str">
        <f>VLOOKUP(K933,'Lookup Values'!$F$2:$G$8,2,FALSE)</f>
        <v>Tuesday</v>
      </c>
      <c r="M933" s="3">
        <v>40796</v>
      </c>
      <c r="N933" s="63">
        <f t="shared" si="196"/>
        <v>4</v>
      </c>
      <c r="O933" s="8">
        <v>0.11136738647914335</v>
      </c>
      <c r="P933" t="s">
        <v>48</v>
      </c>
      <c r="Q933" t="s">
        <v>49</v>
      </c>
      <c r="R933" t="str">
        <f t="shared" si="204"/>
        <v>Bills: Utilities</v>
      </c>
      <c r="S933" t="s">
        <v>47</v>
      </c>
      <c r="T933" t="s">
        <v>26</v>
      </c>
      <c r="U933" s="1">
        <v>159</v>
      </c>
      <c r="V933" s="1" t="str">
        <f t="shared" si="205"/>
        <v>Bills: $159.00</v>
      </c>
      <c r="W933" s="1">
        <f>IF(U933="","",ROUND(U933*'Lookup Values'!$A$2,2))</f>
        <v>14.11</v>
      </c>
      <c r="X933" s="9" t="str">
        <f t="shared" si="206"/>
        <v>Expense</v>
      </c>
      <c r="Y933" s="2" t="s">
        <v>728</v>
      </c>
      <c r="Z933" s="3">
        <f t="shared" si="207"/>
        <v>40792</v>
      </c>
      <c r="AA933" s="67" t="str">
        <f t="shared" si="208"/>
        <v>NO</v>
      </c>
      <c r="AB933" s="2" t="str">
        <f t="shared" si="209"/>
        <v>NO</v>
      </c>
      <c r="AC933" t="str">
        <f>IF(AND(AND(G933&gt;=2007,G933&lt;=2009),OR(S933&lt;&gt;"MTA",S933&lt;&gt;"Fandango"),OR(P933="Food",P933="Shopping",P933="Entertainment")),"Awesome Transaction",IF(AND(G933&lt;=2010,Q933&lt;&gt;"Alcohol"),"Late Transaction",IF(G933=2006,"Early Transaction","CRAP Transaction")))</f>
        <v>CRAP Transaction</v>
      </c>
    </row>
    <row r="934" spans="1:29" x14ac:dyDescent="0.25">
      <c r="A934" s="2">
        <v>933</v>
      </c>
      <c r="B934" s="3" t="str">
        <f>TEXT(C934,"yymmdd") &amp; "-" &amp; UPPER(LEFT(P934,2)) &amp; "-" &amp; UPPER(LEFT(S934,3))</f>
        <v>091201-ED-ANT</v>
      </c>
      <c r="C934" s="3">
        <v>40148</v>
      </c>
      <c r="D934" s="3">
        <f t="shared" si="197"/>
        <v>40162</v>
      </c>
      <c r="E934" s="3">
        <f t="shared" si="198"/>
        <v>40210</v>
      </c>
      <c r="F934" s="3">
        <f t="shared" si="199"/>
        <v>40178</v>
      </c>
      <c r="G934" s="61">
        <f t="shared" si="200"/>
        <v>2009</v>
      </c>
      <c r="H934" s="61">
        <f t="shared" si="201"/>
        <v>12</v>
      </c>
      <c r="I934" s="61" t="str">
        <f>VLOOKUP(H934,'Lookup Values'!$C$2:$D$13,2,FALSE)</f>
        <v>DEC</v>
      </c>
      <c r="J934" s="61">
        <f t="shared" si="202"/>
        <v>1</v>
      </c>
      <c r="K934" s="61">
        <f t="shared" si="203"/>
        <v>3</v>
      </c>
      <c r="L934" s="61" t="str">
        <f>VLOOKUP(K934,'Lookup Values'!$F$2:$G$8,2,FALSE)</f>
        <v>Tuesday</v>
      </c>
      <c r="M934" s="3">
        <v>40154</v>
      </c>
      <c r="N934" s="63">
        <f t="shared" si="196"/>
        <v>6</v>
      </c>
      <c r="O934" s="8">
        <v>0.70495944217858841</v>
      </c>
      <c r="P934" t="s">
        <v>24</v>
      </c>
      <c r="Q934" t="s">
        <v>25</v>
      </c>
      <c r="R934" t="str">
        <f t="shared" si="204"/>
        <v>Education: Tango Lessons</v>
      </c>
      <c r="S934" t="s">
        <v>23</v>
      </c>
      <c r="T934" t="s">
        <v>16</v>
      </c>
      <c r="U934" s="1">
        <v>431</v>
      </c>
      <c r="V934" s="1" t="str">
        <f t="shared" si="205"/>
        <v>Education: $431.00</v>
      </c>
      <c r="W934" s="1">
        <f>IF(U934="","",ROUND(U934*'Lookup Values'!$A$2,2))</f>
        <v>38.25</v>
      </c>
      <c r="X934" s="9" t="str">
        <f t="shared" si="206"/>
        <v>Expense</v>
      </c>
      <c r="Y934" s="2" t="s">
        <v>821</v>
      </c>
      <c r="Z934" s="3">
        <f t="shared" si="207"/>
        <v>40148</v>
      </c>
      <c r="AA934" s="67" t="str">
        <f t="shared" si="208"/>
        <v>NO</v>
      </c>
      <c r="AB934" s="2" t="str">
        <f t="shared" si="209"/>
        <v>NO</v>
      </c>
      <c r="AC934" t="str">
        <f>IF(AND(AND(G934&gt;=2007,G934&lt;=2009),OR(S934&lt;&gt;"MTA",S934&lt;&gt;"Fandango"),OR(P934="Food",P934="Shopping",P934="Entertainment")),"Awesome Transaction",IF(AND(G934&lt;=2010,Q934&lt;&gt;"Alcohol"),"Late Transaction",IF(G934=2006,"Early Transaction","CRAP Transaction")))</f>
        <v>Late Transaction</v>
      </c>
    </row>
    <row r="935" spans="1:29" x14ac:dyDescent="0.25">
      <c r="A935" s="2">
        <v>934</v>
      </c>
      <c r="B935" s="3" t="str">
        <f>TEXT(C935,"yymmdd") &amp; "-" &amp; UPPER(LEFT(P935,2)) &amp; "-" &amp; UPPER(LEFT(S935,3))</f>
        <v>110827-ED-ANT</v>
      </c>
      <c r="C935" s="3">
        <v>40782</v>
      </c>
      <c r="D935" s="3">
        <f t="shared" si="197"/>
        <v>40795</v>
      </c>
      <c r="E935" s="3">
        <f t="shared" si="198"/>
        <v>40843</v>
      </c>
      <c r="F935" s="3">
        <f t="shared" si="199"/>
        <v>40786</v>
      </c>
      <c r="G935" s="61">
        <f t="shared" si="200"/>
        <v>2011</v>
      </c>
      <c r="H935" s="61">
        <f t="shared" si="201"/>
        <v>8</v>
      </c>
      <c r="I935" s="61" t="str">
        <f>VLOOKUP(H935,'Lookup Values'!$C$2:$D$13,2,FALSE)</f>
        <v>AUG</v>
      </c>
      <c r="J935" s="61">
        <f t="shared" si="202"/>
        <v>27</v>
      </c>
      <c r="K935" s="61">
        <f t="shared" si="203"/>
        <v>7</v>
      </c>
      <c r="L935" s="61" t="str">
        <f>VLOOKUP(K935,'Lookup Values'!$F$2:$G$8,2,FALSE)</f>
        <v>Saturday</v>
      </c>
      <c r="M935" s="3">
        <v>40787</v>
      </c>
      <c r="N935" s="63">
        <f t="shared" si="196"/>
        <v>5</v>
      </c>
      <c r="O935" s="8">
        <v>0.58572418982164387</v>
      </c>
      <c r="P935" t="s">
        <v>24</v>
      </c>
      <c r="Q935" t="s">
        <v>25</v>
      </c>
      <c r="R935" t="str">
        <f t="shared" si="204"/>
        <v>Education: Tango Lessons</v>
      </c>
      <c r="S935" t="s">
        <v>23</v>
      </c>
      <c r="T935" t="s">
        <v>26</v>
      </c>
      <c r="U935" s="1">
        <v>380</v>
      </c>
      <c r="V935" s="1" t="str">
        <f t="shared" si="205"/>
        <v>Education: $380.00</v>
      </c>
      <c r="W935" s="1">
        <f>IF(U935="","",ROUND(U935*'Lookup Values'!$A$2,2))</f>
        <v>33.729999999999997</v>
      </c>
      <c r="X935" s="9" t="str">
        <f t="shared" si="206"/>
        <v>Expense</v>
      </c>
      <c r="Y935" s="2" t="s">
        <v>822</v>
      </c>
      <c r="Z935" s="3">
        <f t="shared" si="207"/>
        <v>40782</v>
      </c>
      <c r="AA935" s="67" t="str">
        <f t="shared" si="208"/>
        <v>NO</v>
      </c>
      <c r="AB935" s="2" t="str">
        <f t="shared" si="209"/>
        <v>NO</v>
      </c>
      <c r="AC935" t="str">
        <f>IF(AND(AND(G935&gt;=2007,G935&lt;=2009),OR(S935&lt;&gt;"MTA",S935&lt;&gt;"Fandango"),OR(P935="Food",P935="Shopping",P935="Entertainment")),"Awesome Transaction",IF(AND(G935&lt;=2010,Q935&lt;&gt;"Alcohol"),"Late Transaction",IF(G935=2006,"Early Transaction","CRAP Transaction")))</f>
        <v>CRAP Transaction</v>
      </c>
    </row>
    <row r="936" spans="1:29" x14ac:dyDescent="0.25">
      <c r="A936" s="2">
        <v>935</v>
      </c>
      <c r="B936" s="3" t="str">
        <f>TEXT(C936,"yymmdd") &amp; "-" &amp; UPPER(LEFT(P936,2)) &amp; "-" &amp; UPPER(LEFT(S936,3))</f>
        <v>090506-TR-MTA</v>
      </c>
      <c r="C936" s="3">
        <v>39939</v>
      </c>
      <c r="D936" s="3">
        <f t="shared" si="197"/>
        <v>39953</v>
      </c>
      <c r="E936" s="3">
        <f t="shared" si="198"/>
        <v>40000</v>
      </c>
      <c r="F936" s="3">
        <f t="shared" si="199"/>
        <v>39964</v>
      </c>
      <c r="G936" s="61">
        <f t="shared" si="200"/>
        <v>2009</v>
      </c>
      <c r="H936" s="61">
        <f t="shared" si="201"/>
        <v>5</v>
      </c>
      <c r="I936" s="61" t="str">
        <f>VLOOKUP(H936,'Lookup Values'!$C$2:$D$13,2,FALSE)</f>
        <v>MAY</v>
      </c>
      <c r="J936" s="61">
        <f t="shared" si="202"/>
        <v>6</v>
      </c>
      <c r="K936" s="61">
        <f t="shared" si="203"/>
        <v>4</v>
      </c>
      <c r="L936" s="61" t="str">
        <f>VLOOKUP(K936,'Lookup Values'!$F$2:$G$8,2,FALSE)</f>
        <v>Wednesday</v>
      </c>
      <c r="M936" s="3">
        <v>39949</v>
      </c>
      <c r="N936" s="63">
        <f t="shared" si="196"/>
        <v>10</v>
      </c>
      <c r="O936" s="8">
        <v>0.81320333852502391</v>
      </c>
      <c r="P936" t="s">
        <v>33</v>
      </c>
      <c r="Q936" t="s">
        <v>34</v>
      </c>
      <c r="R936" t="str">
        <f t="shared" si="204"/>
        <v>Transportation: Subway</v>
      </c>
      <c r="S936" t="s">
        <v>32</v>
      </c>
      <c r="T936" t="s">
        <v>26</v>
      </c>
      <c r="U936" s="1">
        <v>37</v>
      </c>
      <c r="V936" s="1" t="str">
        <f t="shared" si="205"/>
        <v>Transportation: $37.00</v>
      </c>
      <c r="W936" s="1">
        <f>IF(U936="","",ROUND(U936*'Lookup Values'!$A$2,2))</f>
        <v>3.28</v>
      </c>
      <c r="X936" s="9" t="str">
        <f t="shared" si="206"/>
        <v>Expense</v>
      </c>
      <c r="Y936" s="2" t="s">
        <v>823</v>
      </c>
      <c r="Z936" s="3">
        <f t="shared" si="207"/>
        <v>39939</v>
      </c>
      <c r="AA936" s="67" t="str">
        <f t="shared" si="208"/>
        <v>YES</v>
      </c>
      <c r="AB936" s="2" t="str">
        <f t="shared" si="209"/>
        <v>NO</v>
      </c>
      <c r="AC936" t="str">
        <f>IF(AND(AND(G936&gt;=2007,G936&lt;=2009),OR(S936&lt;&gt;"MTA",S936&lt;&gt;"Fandango"),OR(P936="Food",P936="Shopping",P936="Entertainment")),"Awesome Transaction",IF(AND(G936&lt;=2010,Q936&lt;&gt;"Alcohol"),"Late Transaction",IF(G936=2006,"Early Transaction","CRAP Transaction")))</f>
        <v>Late Transaction</v>
      </c>
    </row>
    <row r="937" spans="1:29" x14ac:dyDescent="0.25">
      <c r="A937" s="2">
        <v>936</v>
      </c>
      <c r="B937" s="3" t="str">
        <f>TEXT(C937,"yymmdd") &amp; "-" &amp; UPPER(LEFT(P937,2)) &amp; "-" &amp; UPPER(LEFT(S937,3))</f>
        <v>070603-EN-MOE</v>
      </c>
      <c r="C937" s="3">
        <v>39236</v>
      </c>
      <c r="D937" s="3">
        <f t="shared" si="197"/>
        <v>39248</v>
      </c>
      <c r="E937" s="3">
        <f t="shared" si="198"/>
        <v>39297</v>
      </c>
      <c r="F937" s="3">
        <f t="shared" si="199"/>
        <v>39263</v>
      </c>
      <c r="G937" s="61">
        <f t="shared" si="200"/>
        <v>2007</v>
      </c>
      <c r="H937" s="61">
        <f t="shared" si="201"/>
        <v>6</v>
      </c>
      <c r="I937" s="61" t="str">
        <f>VLOOKUP(H937,'Lookup Values'!$C$2:$D$13,2,FALSE)</f>
        <v>JUN</v>
      </c>
      <c r="J937" s="61">
        <f t="shared" si="202"/>
        <v>3</v>
      </c>
      <c r="K937" s="61">
        <f t="shared" si="203"/>
        <v>1</v>
      </c>
      <c r="L937" s="61" t="str">
        <f>VLOOKUP(K937,'Lookup Values'!$F$2:$G$8,2,FALSE)</f>
        <v>Sunday</v>
      </c>
      <c r="M937" s="3">
        <v>39243</v>
      </c>
      <c r="N937" s="63">
        <f t="shared" si="196"/>
        <v>7</v>
      </c>
      <c r="O937" s="8">
        <v>0.81904931254900037</v>
      </c>
      <c r="P937" t="s">
        <v>14</v>
      </c>
      <c r="Q937" t="s">
        <v>15</v>
      </c>
      <c r="R937" t="str">
        <f t="shared" si="204"/>
        <v>Entertainment: Alcohol</v>
      </c>
      <c r="S937" t="s">
        <v>13</v>
      </c>
      <c r="T937" t="s">
        <v>16</v>
      </c>
      <c r="U937" s="1">
        <v>41</v>
      </c>
      <c r="V937" s="1" t="str">
        <f t="shared" si="205"/>
        <v>Entertainment: $41.00</v>
      </c>
      <c r="W937" s="1">
        <f>IF(U937="","",ROUND(U937*'Lookup Values'!$A$2,2))</f>
        <v>3.64</v>
      </c>
      <c r="X937" s="9" t="str">
        <f t="shared" si="206"/>
        <v>Expense</v>
      </c>
      <c r="Y937" s="2" t="s">
        <v>824</v>
      </c>
      <c r="Z937" s="3">
        <f t="shared" si="207"/>
        <v>39236</v>
      </c>
      <c r="AA937" s="67" t="str">
        <f t="shared" si="208"/>
        <v>NO</v>
      </c>
      <c r="AB937" s="2" t="str">
        <f t="shared" si="209"/>
        <v>NO</v>
      </c>
      <c r="AC937" t="str">
        <f>IF(AND(AND(G937&gt;=2007,G937&lt;=2009),OR(S937&lt;&gt;"MTA",S937&lt;&gt;"Fandango"),OR(P937="Food",P937="Shopping",P937="Entertainment")),"Awesome Transaction",IF(AND(G937&lt;=2010,Q937&lt;&gt;"Alcohol"),"Late Transaction",IF(G937=2006,"Early Transaction","CRAP Transaction")))</f>
        <v>Awesome Transaction</v>
      </c>
    </row>
    <row r="938" spans="1:29" x14ac:dyDescent="0.25">
      <c r="A938" s="2">
        <v>937</v>
      </c>
      <c r="B938" s="3" t="str">
        <f>TEXT(C938,"yymmdd") &amp; "-" &amp; UPPER(LEFT(P938,2)) &amp; "-" &amp; UPPER(LEFT(S938,3))</f>
        <v>080601-IN-LEG</v>
      </c>
      <c r="C938" s="3">
        <v>39600</v>
      </c>
      <c r="D938" s="3">
        <f t="shared" si="197"/>
        <v>39612</v>
      </c>
      <c r="E938" s="3">
        <f t="shared" si="198"/>
        <v>39661</v>
      </c>
      <c r="F938" s="3">
        <f t="shared" si="199"/>
        <v>39629</v>
      </c>
      <c r="G938" s="61">
        <f t="shared" si="200"/>
        <v>2008</v>
      </c>
      <c r="H938" s="61">
        <f t="shared" si="201"/>
        <v>6</v>
      </c>
      <c r="I938" s="61" t="str">
        <f>VLOOKUP(H938,'Lookup Values'!$C$2:$D$13,2,FALSE)</f>
        <v>JUN</v>
      </c>
      <c r="J938" s="61">
        <f t="shared" si="202"/>
        <v>1</v>
      </c>
      <c r="K938" s="61">
        <f t="shared" si="203"/>
        <v>1</v>
      </c>
      <c r="L938" s="61" t="str">
        <f>VLOOKUP(K938,'Lookup Values'!$F$2:$G$8,2,FALSE)</f>
        <v>Sunday</v>
      </c>
      <c r="M938" s="3">
        <v>39605</v>
      </c>
      <c r="N938" s="63">
        <f t="shared" si="196"/>
        <v>5</v>
      </c>
      <c r="O938" s="8">
        <v>0.9131156753084082</v>
      </c>
      <c r="P938" t="s">
        <v>61</v>
      </c>
      <c r="Q938" t="s">
        <v>63</v>
      </c>
      <c r="R938" t="str">
        <f t="shared" si="204"/>
        <v>Income: Freelance Project</v>
      </c>
      <c r="S938" t="s">
        <v>66</v>
      </c>
      <c r="T938" t="s">
        <v>16</v>
      </c>
      <c r="U938" s="1">
        <v>5</v>
      </c>
      <c r="V938" s="1" t="str">
        <f t="shared" si="205"/>
        <v>Income: $5.00</v>
      </c>
      <c r="W938" s="1">
        <f>IF(U938="","",ROUND(U938*'Lookup Values'!$A$2,2))</f>
        <v>0.44</v>
      </c>
      <c r="X938" s="9" t="str">
        <f t="shared" si="206"/>
        <v>Income</v>
      </c>
      <c r="Y938" s="2" t="s">
        <v>825</v>
      </c>
      <c r="Z938" s="3">
        <f t="shared" si="207"/>
        <v>39600</v>
      </c>
      <c r="AA938" s="67" t="str">
        <f t="shared" si="208"/>
        <v>NO</v>
      </c>
      <c r="AB938" s="2" t="str">
        <f t="shared" si="209"/>
        <v>NO</v>
      </c>
      <c r="AC938" t="str">
        <f>IF(AND(AND(G938&gt;=2007,G938&lt;=2009),OR(S938&lt;&gt;"MTA",S938&lt;&gt;"Fandango"),OR(P938="Food",P938="Shopping",P938="Entertainment")),"Awesome Transaction",IF(AND(G938&lt;=2010,Q938&lt;&gt;"Alcohol"),"Late Transaction",IF(G938=2006,"Early Transaction","CRAP Transaction")))</f>
        <v>Late Transaction</v>
      </c>
    </row>
    <row r="939" spans="1:29" x14ac:dyDescent="0.25">
      <c r="A939" s="2">
        <v>938</v>
      </c>
      <c r="B939" s="3" t="str">
        <f>TEXT(C939,"yymmdd") &amp; "-" &amp; UPPER(LEFT(P939,2)) &amp; "-" &amp; UPPER(LEFT(S939,3))</f>
        <v>070905-TR-MTA</v>
      </c>
      <c r="C939" s="3">
        <v>39330</v>
      </c>
      <c r="D939" s="3">
        <f t="shared" si="197"/>
        <v>39344</v>
      </c>
      <c r="E939" s="3">
        <f t="shared" si="198"/>
        <v>39391</v>
      </c>
      <c r="F939" s="3">
        <f t="shared" si="199"/>
        <v>39355</v>
      </c>
      <c r="G939" s="61">
        <f t="shared" si="200"/>
        <v>2007</v>
      </c>
      <c r="H939" s="61">
        <f t="shared" si="201"/>
        <v>9</v>
      </c>
      <c r="I939" s="61" t="str">
        <f>VLOOKUP(H939,'Lookup Values'!$C$2:$D$13,2,FALSE)</f>
        <v>SEP</v>
      </c>
      <c r="J939" s="61">
        <f t="shared" si="202"/>
        <v>5</v>
      </c>
      <c r="K939" s="61">
        <f t="shared" si="203"/>
        <v>4</v>
      </c>
      <c r="L939" s="61" t="str">
        <f>VLOOKUP(K939,'Lookup Values'!$F$2:$G$8,2,FALSE)</f>
        <v>Wednesday</v>
      </c>
      <c r="M939" s="3">
        <v>39337</v>
      </c>
      <c r="N939" s="63">
        <f t="shared" si="196"/>
        <v>7</v>
      </c>
      <c r="O939" s="8">
        <v>0.20574826307608873</v>
      </c>
      <c r="P939" t="s">
        <v>33</v>
      </c>
      <c r="Q939" t="s">
        <v>34</v>
      </c>
      <c r="R939" t="str">
        <f t="shared" si="204"/>
        <v>Transportation: Subway</v>
      </c>
      <c r="S939" t="s">
        <v>32</v>
      </c>
      <c r="T939" t="s">
        <v>16</v>
      </c>
      <c r="U939" s="1">
        <v>348</v>
      </c>
      <c r="V939" s="1" t="str">
        <f t="shared" si="205"/>
        <v>Transportation: $348.00</v>
      </c>
      <c r="W939" s="1">
        <f>IF(U939="","",ROUND(U939*'Lookup Values'!$A$2,2))</f>
        <v>30.89</v>
      </c>
      <c r="X939" s="9" t="str">
        <f t="shared" si="206"/>
        <v>Expense</v>
      </c>
      <c r="Y939" s="2" t="s">
        <v>536</v>
      </c>
      <c r="Z939" s="3">
        <f t="shared" si="207"/>
        <v>39330</v>
      </c>
      <c r="AA939" s="67" t="str">
        <f t="shared" si="208"/>
        <v>YES</v>
      </c>
      <c r="AB939" s="2" t="str">
        <f t="shared" si="209"/>
        <v>NO</v>
      </c>
      <c r="AC939" t="str">
        <f>IF(AND(AND(G939&gt;=2007,G939&lt;=2009),OR(S939&lt;&gt;"MTA",S939&lt;&gt;"Fandango"),OR(P939="Food",P939="Shopping",P939="Entertainment")),"Awesome Transaction",IF(AND(G939&lt;=2010,Q939&lt;&gt;"Alcohol"),"Late Transaction",IF(G939=2006,"Early Transaction","CRAP Transaction")))</f>
        <v>Late Transaction</v>
      </c>
    </row>
    <row r="940" spans="1:29" x14ac:dyDescent="0.25">
      <c r="A940" s="2">
        <v>939</v>
      </c>
      <c r="B940" s="3" t="str">
        <f>TEXT(C940,"yymmdd") &amp; "-" &amp; UPPER(LEFT(P940,2)) &amp; "-" &amp; UPPER(LEFT(S940,3))</f>
        <v>120204-HO-BED</v>
      </c>
      <c r="C940" s="3">
        <v>40943</v>
      </c>
      <c r="D940" s="3">
        <f t="shared" si="197"/>
        <v>40956</v>
      </c>
      <c r="E940" s="3">
        <f t="shared" si="198"/>
        <v>41003</v>
      </c>
      <c r="F940" s="3">
        <f t="shared" si="199"/>
        <v>40968</v>
      </c>
      <c r="G940" s="61">
        <f t="shared" si="200"/>
        <v>2012</v>
      </c>
      <c r="H940" s="61">
        <f t="shared" si="201"/>
        <v>2</v>
      </c>
      <c r="I940" s="61" t="str">
        <f>VLOOKUP(H940,'Lookup Values'!$C$2:$D$13,2,FALSE)</f>
        <v>FEB</v>
      </c>
      <c r="J940" s="61">
        <f t="shared" si="202"/>
        <v>4</v>
      </c>
      <c r="K940" s="61">
        <f t="shared" si="203"/>
        <v>7</v>
      </c>
      <c r="L940" s="61" t="str">
        <f>VLOOKUP(K940,'Lookup Values'!$F$2:$G$8,2,FALSE)</f>
        <v>Saturday</v>
      </c>
      <c r="M940" s="3">
        <v>40953</v>
      </c>
      <c r="N940" s="63">
        <f t="shared" si="196"/>
        <v>10</v>
      </c>
      <c r="O940" s="8">
        <v>0.65039101752954442</v>
      </c>
      <c r="P940" t="s">
        <v>38</v>
      </c>
      <c r="Q940" t="s">
        <v>39</v>
      </c>
      <c r="R940" t="str">
        <f t="shared" si="204"/>
        <v>Home: Cleaning Supplies</v>
      </c>
      <c r="S940" t="s">
        <v>37</v>
      </c>
      <c r="T940" t="s">
        <v>26</v>
      </c>
      <c r="U940" s="1">
        <v>498</v>
      </c>
      <c r="V940" s="1" t="str">
        <f t="shared" si="205"/>
        <v>Home: $498.00</v>
      </c>
      <c r="W940" s="1">
        <f>IF(U940="","",ROUND(U940*'Lookup Values'!$A$2,2))</f>
        <v>44.2</v>
      </c>
      <c r="X940" s="9" t="str">
        <f t="shared" si="206"/>
        <v>Expense</v>
      </c>
      <c r="Y940" s="2" t="s">
        <v>169</v>
      </c>
      <c r="Z940" s="3">
        <f t="shared" si="207"/>
        <v>40943</v>
      </c>
      <c r="AA940" s="67" t="str">
        <f t="shared" si="208"/>
        <v>NO</v>
      </c>
      <c r="AB940" s="2" t="str">
        <f t="shared" si="209"/>
        <v>NO</v>
      </c>
      <c r="AC940" t="str">
        <f>IF(AND(AND(G940&gt;=2007,G940&lt;=2009),OR(S940&lt;&gt;"MTA",S940&lt;&gt;"Fandango"),OR(P940="Food",P940="Shopping",P940="Entertainment")),"Awesome Transaction",IF(AND(G940&lt;=2010,Q940&lt;&gt;"Alcohol"),"Late Transaction",IF(G940=2006,"Early Transaction","CRAP Transaction")))</f>
        <v>CRAP Transaction</v>
      </c>
    </row>
    <row r="941" spans="1:29" x14ac:dyDescent="0.25">
      <c r="A941" s="2">
        <v>940</v>
      </c>
      <c r="B941" s="3" t="str">
        <f>TEXT(C941,"yymmdd") &amp; "-" &amp; UPPER(LEFT(P941,2)) &amp; "-" &amp; UPPER(LEFT(S941,3))</f>
        <v>100813-ED-SKI</v>
      </c>
      <c r="C941" s="3">
        <v>40403</v>
      </c>
      <c r="D941" s="3">
        <f t="shared" si="197"/>
        <v>40417</v>
      </c>
      <c r="E941" s="3">
        <f t="shared" si="198"/>
        <v>40464</v>
      </c>
      <c r="F941" s="3">
        <f t="shared" si="199"/>
        <v>40421</v>
      </c>
      <c r="G941" s="61">
        <f t="shared" si="200"/>
        <v>2010</v>
      </c>
      <c r="H941" s="61">
        <f t="shared" si="201"/>
        <v>8</v>
      </c>
      <c r="I941" s="61" t="str">
        <f>VLOOKUP(H941,'Lookup Values'!$C$2:$D$13,2,FALSE)</f>
        <v>AUG</v>
      </c>
      <c r="J941" s="61">
        <f t="shared" si="202"/>
        <v>13</v>
      </c>
      <c r="K941" s="61">
        <f t="shared" si="203"/>
        <v>6</v>
      </c>
      <c r="L941" s="61" t="str">
        <f>VLOOKUP(K941,'Lookup Values'!$F$2:$G$8,2,FALSE)</f>
        <v>Friday</v>
      </c>
      <c r="M941" s="3">
        <v>40407</v>
      </c>
      <c r="N941" s="63">
        <f t="shared" si="196"/>
        <v>4</v>
      </c>
      <c r="O941" s="8">
        <v>0.48725527455771156</v>
      </c>
      <c r="P941" t="s">
        <v>24</v>
      </c>
      <c r="Q941" t="s">
        <v>36</v>
      </c>
      <c r="R941" t="str">
        <f t="shared" si="204"/>
        <v>Education: Professional Development</v>
      </c>
      <c r="S941" t="s">
        <v>35</v>
      </c>
      <c r="T941" t="s">
        <v>16</v>
      </c>
      <c r="U941" s="1">
        <v>448</v>
      </c>
      <c r="V941" s="1" t="str">
        <f t="shared" si="205"/>
        <v>Education: $448.00</v>
      </c>
      <c r="W941" s="1">
        <f>IF(U941="","",ROUND(U941*'Lookup Values'!$A$2,2))</f>
        <v>39.76</v>
      </c>
      <c r="X941" s="9" t="str">
        <f t="shared" si="206"/>
        <v>Expense</v>
      </c>
      <c r="Y941" s="2" t="s">
        <v>344</v>
      </c>
      <c r="Z941" s="3">
        <f t="shared" si="207"/>
        <v>40403</v>
      </c>
      <c r="AA941" s="67" t="str">
        <f t="shared" si="208"/>
        <v>YES</v>
      </c>
      <c r="AB941" s="2" t="str">
        <f t="shared" si="209"/>
        <v>YES</v>
      </c>
      <c r="AC941" t="str">
        <f>IF(AND(AND(G941&gt;=2007,G941&lt;=2009),OR(S941&lt;&gt;"MTA",S941&lt;&gt;"Fandango"),OR(P941="Food",P941="Shopping",P941="Entertainment")),"Awesome Transaction",IF(AND(G941&lt;=2010,Q941&lt;&gt;"Alcohol"),"Late Transaction",IF(G941=2006,"Early Transaction","CRAP Transaction")))</f>
        <v>Late Transaction</v>
      </c>
    </row>
    <row r="942" spans="1:29" x14ac:dyDescent="0.25">
      <c r="A942" s="2">
        <v>941</v>
      </c>
      <c r="B942" s="3" t="str">
        <f>TEXT(C942,"yymmdd") &amp; "-" &amp; UPPER(LEFT(P942,2)) &amp; "-" &amp; UPPER(LEFT(S942,3))</f>
        <v>111114-IN-LEG</v>
      </c>
      <c r="C942" s="3">
        <v>40861</v>
      </c>
      <c r="D942" s="3">
        <f t="shared" si="197"/>
        <v>40875</v>
      </c>
      <c r="E942" s="3">
        <f t="shared" si="198"/>
        <v>40922</v>
      </c>
      <c r="F942" s="3">
        <f t="shared" si="199"/>
        <v>40877</v>
      </c>
      <c r="G942" s="61">
        <f t="shared" si="200"/>
        <v>2011</v>
      </c>
      <c r="H942" s="61">
        <f t="shared" si="201"/>
        <v>11</v>
      </c>
      <c r="I942" s="61" t="str">
        <f>VLOOKUP(H942,'Lookup Values'!$C$2:$D$13,2,FALSE)</f>
        <v>NOV</v>
      </c>
      <c r="J942" s="61">
        <f t="shared" si="202"/>
        <v>14</v>
      </c>
      <c r="K942" s="61">
        <f t="shared" si="203"/>
        <v>2</v>
      </c>
      <c r="L942" s="61" t="str">
        <f>VLOOKUP(K942,'Lookup Values'!$F$2:$G$8,2,FALSE)</f>
        <v>Monday</v>
      </c>
      <c r="M942" s="3">
        <v>40868</v>
      </c>
      <c r="N942" s="63">
        <f t="shared" si="196"/>
        <v>7</v>
      </c>
      <c r="O942" s="8">
        <v>0.94586227124039413</v>
      </c>
      <c r="P942" t="s">
        <v>61</v>
      </c>
      <c r="Q942" t="s">
        <v>63</v>
      </c>
      <c r="R942" t="str">
        <f t="shared" si="204"/>
        <v>Income: Freelance Project</v>
      </c>
      <c r="S942" t="s">
        <v>66</v>
      </c>
      <c r="T942" t="s">
        <v>29</v>
      </c>
      <c r="U942" s="1">
        <v>465</v>
      </c>
      <c r="V942" s="1" t="str">
        <f t="shared" si="205"/>
        <v>Income: $465.00</v>
      </c>
      <c r="W942" s="1">
        <f>IF(U942="","",ROUND(U942*'Lookup Values'!$A$2,2))</f>
        <v>41.27</v>
      </c>
      <c r="X942" s="9" t="str">
        <f t="shared" si="206"/>
        <v>Income</v>
      </c>
      <c r="Y942" s="2" t="s">
        <v>826</v>
      </c>
      <c r="Z942" s="3">
        <f t="shared" si="207"/>
        <v>40861</v>
      </c>
      <c r="AA942" s="67" t="str">
        <f t="shared" si="208"/>
        <v>NO</v>
      </c>
      <c r="AB942" s="2" t="str">
        <f t="shared" si="209"/>
        <v>NO</v>
      </c>
      <c r="AC942" t="str">
        <f>IF(AND(AND(G942&gt;=2007,G942&lt;=2009),OR(S942&lt;&gt;"MTA",S942&lt;&gt;"Fandango"),OR(P942="Food",P942="Shopping",P942="Entertainment")),"Awesome Transaction",IF(AND(G942&lt;=2010,Q942&lt;&gt;"Alcohol"),"Late Transaction",IF(G942=2006,"Early Transaction","CRAP Transaction")))</f>
        <v>CRAP Transaction</v>
      </c>
    </row>
    <row r="943" spans="1:29" x14ac:dyDescent="0.25">
      <c r="A943" s="2">
        <v>942</v>
      </c>
      <c r="B943" s="3" t="str">
        <f>TEXT(C943,"yymmdd") &amp; "-" &amp; UPPER(LEFT(P943,2)) &amp; "-" &amp; UPPER(LEFT(S943,3))</f>
        <v>070807-HE-FRE</v>
      </c>
      <c r="C943" s="3">
        <v>39301</v>
      </c>
      <c r="D943" s="3">
        <f t="shared" si="197"/>
        <v>39315</v>
      </c>
      <c r="E943" s="3">
        <f t="shared" si="198"/>
        <v>39362</v>
      </c>
      <c r="F943" s="3">
        <f t="shared" si="199"/>
        <v>39325</v>
      </c>
      <c r="G943" s="61">
        <f t="shared" si="200"/>
        <v>2007</v>
      </c>
      <c r="H943" s="61">
        <f t="shared" si="201"/>
        <v>8</v>
      </c>
      <c r="I943" s="61" t="str">
        <f>VLOOKUP(H943,'Lookup Values'!$C$2:$D$13,2,FALSE)</f>
        <v>AUG</v>
      </c>
      <c r="J943" s="61">
        <f t="shared" si="202"/>
        <v>7</v>
      </c>
      <c r="K943" s="61">
        <f t="shared" si="203"/>
        <v>3</v>
      </c>
      <c r="L943" s="61" t="str">
        <f>VLOOKUP(K943,'Lookup Values'!$F$2:$G$8,2,FALSE)</f>
        <v>Tuesday</v>
      </c>
      <c r="M943" s="3">
        <v>39305</v>
      </c>
      <c r="N943" s="63">
        <f t="shared" si="196"/>
        <v>4</v>
      </c>
      <c r="O943" s="8">
        <v>0.70416976116848773</v>
      </c>
      <c r="P943" t="s">
        <v>45</v>
      </c>
      <c r="Q943" t="s">
        <v>46</v>
      </c>
      <c r="R943" t="str">
        <f t="shared" si="204"/>
        <v>Health: Insurance Premium</v>
      </c>
      <c r="S943" t="s">
        <v>44</v>
      </c>
      <c r="T943" t="s">
        <v>26</v>
      </c>
      <c r="U943" s="1">
        <v>296</v>
      </c>
      <c r="V943" s="1" t="str">
        <f t="shared" si="205"/>
        <v>Health: $296.00</v>
      </c>
      <c r="W943" s="1">
        <f>IF(U943="","",ROUND(U943*'Lookup Values'!$A$2,2))</f>
        <v>26.27</v>
      </c>
      <c r="X943" s="9" t="str">
        <f t="shared" si="206"/>
        <v>Expense</v>
      </c>
      <c r="Y943" s="2" t="s">
        <v>773</v>
      </c>
      <c r="Z943" s="3">
        <f t="shared" si="207"/>
        <v>39301</v>
      </c>
      <c r="AA943" s="67" t="str">
        <f t="shared" si="208"/>
        <v>NO</v>
      </c>
      <c r="AB943" s="2" t="str">
        <f t="shared" si="209"/>
        <v>NO</v>
      </c>
      <c r="AC943" t="str">
        <f>IF(AND(AND(G943&gt;=2007,G943&lt;=2009),OR(S943&lt;&gt;"MTA",S943&lt;&gt;"Fandango"),OR(P943="Food",P943="Shopping",P943="Entertainment")),"Awesome Transaction",IF(AND(G943&lt;=2010,Q943&lt;&gt;"Alcohol"),"Late Transaction",IF(G943=2006,"Early Transaction","CRAP Transaction")))</f>
        <v>Late Transaction</v>
      </c>
    </row>
    <row r="944" spans="1:29" x14ac:dyDescent="0.25">
      <c r="A944" s="2">
        <v>943</v>
      </c>
      <c r="B944" s="3" t="str">
        <f>TEXT(C944,"yymmdd") &amp; "-" &amp; UPPER(LEFT(P944,2)) &amp; "-" &amp; UPPER(LEFT(S944,3))</f>
        <v>120910-TR-MTA</v>
      </c>
      <c r="C944" s="3">
        <v>41162</v>
      </c>
      <c r="D944" s="3">
        <f t="shared" si="197"/>
        <v>41176</v>
      </c>
      <c r="E944" s="3">
        <f t="shared" si="198"/>
        <v>41223</v>
      </c>
      <c r="F944" s="3">
        <f t="shared" si="199"/>
        <v>41182</v>
      </c>
      <c r="G944" s="61">
        <f t="shared" si="200"/>
        <v>2012</v>
      </c>
      <c r="H944" s="61">
        <f t="shared" si="201"/>
        <v>9</v>
      </c>
      <c r="I944" s="61" t="str">
        <f>VLOOKUP(H944,'Lookup Values'!$C$2:$D$13,2,FALSE)</f>
        <v>SEP</v>
      </c>
      <c r="J944" s="61">
        <f t="shared" si="202"/>
        <v>10</v>
      </c>
      <c r="K944" s="61">
        <f t="shared" si="203"/>
        <v>2</v>
      </c>
      <c r="L944" s="61" t="str">
        <f>VLOOKUP(K944,'Lookup Values'!$F$2:$G$8,2,FALSE)</f>
        <v>Monday</v>
      </c>
      <c r="M944" s="3">
        <v>41169</v>
      </c>
      <c r="N944" s="63">
        <f t="shared" si="196"/>
        <v>7</v>
      </c>
      <c r="O944" s="8">
        <v>0.23031149918395333</v>
      </c>
      <c r="P944" t="s">
        <v>33</v>
      </c>
      <c r="Q944" t="s">
        <v>34</v>
      </c>
      <c r="R944" t="str">
        <f t="shared" si="204"/>
        <v>Transportation: Subway</v>
      </c>
      <c r="S944" t="s">
        <v>32</v>
      </c>
      <c r="T944" t="s">
        <v>26</v>
      </c>
      <c r="U944" s="1">
        <v>207</v>
      </c>
      <c r="V944" s="1" t="str">
        <f t="shared" si="205"/>
        <v>Transportation: $207.00</v>
      </c>
      <c r="W944" s="1">
        <f>IF(U944="","",ROUND(U944*'Lookup Values'!$A$2,2))</f>
        <v>18.37</v>
      </c>
      <c r="X944" s="9" t="str">
        <f t="shared" si="206"/>
        <v>Expense</v>
      </c>
      <c r="Y944" s="2" t="s">
        <v>827</v>
      </c>
      <c r="Z944" s="3">
        <f t="shared" si="207"/>
        <v>41162</v>
      </c>
      <c r="AA944" s="67" t="str">
        <f t="shared" si="208"/>
        <v>YES</v>
      </c>
      <c r="AB944" s="2" t="str">
        <f t="shared" si="209"/>
        <v>NO</v>
      </c>
      <c r="AC944" t="str">
        <f>IF(AND(AND(G944&gt;=2007,G944&lt;=2009),OR(S944&lt;&gt;"MTA",S944&lt;&gt;"Fandango"),OR(P944="Food",P944="Shopping",P944="Entertainment")),"Awesome Transaction",IF(AND(G944&lt;=2010,Q944&lt;&gt;"Alcohol"),"Late Transaction",IF(G944=2006,"Early Transaction","CRAP Transaction")))</f>
        <v>CRAP Transaction</v>
      </c>
    </row>
    <row r="945" spans="1:29" x14ac:dyDescent="0.25">
      <c r="A945" s="2">
        <v>944</v>
      </c>
      <c r="B945" s="3" t="str">
        <f>TEXT(C945,"yymmdd") &amp; "-" &amp; UPPER(LEFT(P945,2)) &amp; "-" &amp; UPPER(LEFT(S945,3))</f>
        <v>080617-FO-CIT</v>
      </c>
      <c r="C945" s="3">
        <v>39616</v>
      </c>
      <c r="D945" s="3">
        <f t="shared" si="197"/>
        <v>39630</v>
      </c>
      <c r="E945" s="3">
        <f t="shared" si="198"/>
        <v>39677</v>
      </c>
      <c r="F945" s="3">
        <f t="shared" si="199"/>
        <v>39629</v>
      </c>
      <c r="G945" s="61">
        <f t="shared" si="200"/>
        <v>2008</v>
      </c>
      <c r="H945" s="61">
        <f t="shared" si="201"/>
        <v>6</v>
      </c>
      <c r="I945" s="61" t="str">
        <f>VLOOKUP(H945,'Lookup Values'!$C$2:$D$13,2,FALSE)</f>
        <v>JUN</v>
      </c>
      <c r="J945" s="61">
        <f t="shared" si="202"/>
        <v>17</v>
      </c>
      <c r="K945" s="61">
        <f t="shared" si="203"/>
        <v>3</v>
      </c>
      <c r="L945" s="61" t="str">
        <f>VLOOKUP(K945,'Lookup Values'!$F$2:$G$8,2,FALSE)</f>
        <v>Tuesday</v>
      </c>
      <c r="M945" s="3">
        <v>39621</v>
      </c>
      <c r="N945" s="63">
        <f t="shared" si="196"/>
        <v>5</v>
      </c>
      <c r="O945" s="8">
        <v>0.70686633001543631</v>
      </c>
      <c r="P945" t="s">
        <v>18</v>
      </c>
      <c r="Q945" t="s">
        <v>43</v>
      </c>
      <c r="R945" t="str">
        <f t="shared" si="204"/>
        <v>Food: Coffee</v>
      </c>
      <c r="S945" t="s">
        <v>42</v>
      </c>
      <c r="T945" t="s">
        <v>26</v>
      </c>
      <c r="U945" s="1">
        <v>212</v>
      </c>
      <c r="V945" s="1" t="str">
        <f t="shared" si="205"/>
        <v>Food: $212.00</v>
      </c>
      <c r="W945" s="1">
        <f>IF(U945="","",ROUND(U945*'Lookup Values'!$A$2,2))</f>
        <v>18.82</v>
      </c>
      <c r="X945" s="9" t="str">
        <f t="shared" si="206"/>
        <v>Expense</v>
      </c>
      <c r="Y945" s="2" t="s">
        <v>92</v>
      </c>
      <c r="Z945" s="3">
        <f t="shared" si="207"/>
        <v>39616</v>
      </c>
      <c r="AA945" s="67" t="str">
        <f t="shared" si="208"/>
        <v>NO</v>
      </c>
      <c r="AB945" s="2" t="str">
        <f t="shared" si="209"/>
        <v>NO</v>
      </c>
      <c r="AC945" t="str">
        <f>IF(AND(AND(G945&gt;=2007,G945&lt;=2009),OR(S945&lt;&gt;"MTA",S945&lt;&gt;"Fandango"),OR(P945="Food",P945="Shopping",P945="Entertainment")),"Awesome Transaction",IF(AND(G945&lt;=2010,Q945&lt;&gt;"Alcohol"),"Late Transaction",IF(G945=2006,"Early Transaction","CRAP Transaction")))</f>
        <v>Awesome Transaction</v>
      </c>
    </row>
    <row r="946" spans="1:29" x14ac:dyDescent="0.25">
      <c r="A946" s="2">
        <v>945</v>
      </c>
      <c r="B946" s="3" t="str">
        <f>TEXT(C946,"yymmdd") &amp; "-" &amp; UPPER(LEFT(P946,2)) &amp; "-" &amp; UPPER(LEFT(S946,3))</f>
        <v>110322-SH-EXP</v>
      </c>
      <c r="C946" s="3">
        <v>40624</v>
      </c>
      <c r="D946" s="3">
        <f t="shared" si="197"/>
        <v>40638</v>
      </c>
      <c r="E946" s="3">
        <f t="shared" si="198"/>
        <v>40685</v>
      </c>
      <c r="F946" s="3">
        <f t="shared" si="199"/>
        <v>40633</v>
      </c>
      <c r="G946" s="61">
        <f t="shared" si="200"/>
        <v>2011</v>
      </c>
      <c r="H946" s="61">
        <f t="shared" si="201"/>
        <v>3</v>
      </c>
      <c r="I946" s="61" t="str">
        <f>VLOOKUP(H946,'Lookup Values'!$C$2:$D$13,2,FALSE)</f>
        <v>MAR</v>
      </c>
      <c r="J946" s="61">
        <f t="shared" si="202"/>
        <v>22</v>
      </c>
      <c r="K946" s="61">
        <f t="shared" si="203"/>
        <v>3</v>
      </c>
      <c r="L946" s="61" t="str">
        <f>VLOOKUP(K946,'Lookup Values'!$F$2:$G$8,2,FALSE)</f>
        <v>Tuesday</v>
      </c>
      <c r="M946" s="3">
        <v>40627</v>
      </c>
      <c r="N946" s="63">
        <f t="shared" si="196"/>
        <v>3</v>
      </c>
      <c r="O946" s="8">
        <v>0.5862434818965</v>
      </c>
      <c r="P946" t="s">
        <v>21</v>
      </c>
      <c r="Q946" t="s">
        <v>41</v>
      </c>
      <c r="R946" t="str">
        <f t="shared" si="204"/>
        <v>Shopping: Clothing</v>
      </c>
      <c r="S946" t="s">
        <v>40</v>
      </c>
      <c r="T946" t="s">
        <v>16</v>
      </c>
      <c r="U946" s="1">
        <v>339</v>
      </c>
      <c r="V946" s="1" t="str">
        <f t="shared" si="205"/>
        <v>Shopping: $339.00</v>
      </c>
      <c r="W946" s="1">
        <f>IF(U946="","",ROUND(U946*'Lookup Values'!$A$2,2))</f>
        <v>30.09</v>
      </c>
      <c r="X946" s="9" t="str">
        <f t="shared" si="206"/>
        <v>Expense</v>
      </c>
      <c r="Y946" s="2" t="s">
        <v>828</v>
      </c>
      <c r="Z946" s="3">
        <f t="shared" si="207"/>
        <v>40624</v>
      </c>
      <c r="AA946" s="67" t="str">
        <f t="shared" si="208"/>
        <v>NO</v>
      </c>
      <c r="AB946" s="2" t="str">
        <f t="shared" si="209"/>
        <v>NO</v>
      </c>
      <c r="AC946" t="str">
        <f>IF(AND(AND(G946&gt;=2007,G946&lt;=2009),OR(S946&lt;&gt;"MTA",S946&lt;&gt;"Fandango"),OR(P946="Food",P946="Shopping",P946="Entertainment")),"Awesome Transaction",IF(AND(G946&lt;=2010,Q946&lt;&gt;"Alcohol"),"Late Transaction",IF(G946=2006,"Early Transaction","CRAP Transaction")))</f>
        <v>CRAP Transaction</v>
      </c>
    </row>
    <row r="947" spans="1:29" x14ac:dyDescent="0.25">
      <c r="A947" s="2">
        <v>946</v>
      </c>
      <c r="B947" s="3" t="str">
        <f>TEXT(C947,"yymmdd") &amp; "-" &amp; UPPER(LEFT(P947,2)) &amp; "-" &amp; UPPER(LEFT(S947,3))</f>
        <v>090507-FO-TRA</v>
      </c>
      <c r="C947" s="3">
        <v>39940</v>
      </c>
      <c r="D947" s="3">
        <f t="shared" si="197"/>
        <v>39954</v>
      </c>
      <c r="E947" s="3">
        <f t="shared" si="198"/>
        <v>40001</v>
      </c>
      <c r="F947" s="3">
        <f t="shared" si="199"/>
        <v>39964</v>
      </c>
      <c r="G947" s="61">
        <f t="shared" si="200"/>
        <v>2009</v>
      </c>
      <c r="H947" s="61">
        <f t="shared" si="201"/>
        <v>5</v>
      </c>
      <c r="I947" s="61" t="str">
        <f>VLOOKUP(H947,'Lookup Values'!$C$2:$D$13,2,FALSE)</f>
        <v>MAY</v>
      </c>
      <c r="J947" s="61">
        <f t="shared" si="202"/>
        <v>7</v>
      </c>
      <c r="K947" s="61">
        <f t="shared" si="203"/>
        <v>5</v>
      </c>
      <c r="L947" s="61" t="str">
        <f>VLOOKUP(K947,'Lookup Values'!$F$2:$G$8,2,FALSE)</f>
        <v>Thursday</v>
      </c>
      <c r="M947" s="3">
        <v>39947</v>
      </c>
      <c r="N947" s="63">
        <f t="shared" si="196"/>
        <v>7</v>
      </c>
      <c r="O947" s="8">
        <v>0.95738575354661892</v>
      </c>
      <c r="P947" t="s">
        <v>18</v>
      </c>
      <c r="Q947" t="s">
        <v>31</v>
      </c>
      <c r="R947" t="str">
        <f t="shared" si="204"/>
        <v>Food: Groceries</v>
      </c>
      <c r="S947" t="s">
        <v>30</v>
      </c>
      <c r="T947" t="s">
        <v>29</v>
      </c>
      <c r="U947" s="1">
        <v>184</v>
      </c>
      <c r="V947" s="1" t="str">
        <f t="shared" si="205"/>
        <v>Food: $184.00</v>
      </c>
      <c r="W947" s="1">
        <f>IF(U947="","",ROUND(U947*'Lookup Values'!$A$2,2))</f>
        <v>16.329999999999998</v>
      </c>
      <c r="X947" s="9" t="str">
        <f t="shared" si="206"/>
        <v>Expense</v>
      </c>
      <c r="Y947" s="2" t="s">
        <v>829</v>
      </c>
      <c r="Z947" s="3">
        <f t="shared" si="207"/>
        <v>39940</v>
      </c>
      <c r="AA947" s="67" t="str">
        <f t="shared" si="208"/>
        <v>NO</v>
      </c>
      <c r="AB947" s="2" t="str">
        <f t="shared" si="209"/>
        <v>NO</v>
      </c>
      <c r="AC947" t="str">
        <f>IF(AND(AND(G947&gt;=2007,G947&lt;=2009),OR(S947&lt;&gt;"MTA",S947&lt;&gt;"Fandango"),OR(P947="Food",P947="Shopping",P947="Entertainment")),"Awesome Transaction",IF(AND(G947&lt;=2010,Q947&lt;&gt;"Alcohol"),"Late Transaction",IF(G947=2006,"Early Transaction","CRAP Transaction")))</f>
        <v>Awesome Transaction</v>
      </c>
    </row>
    <row r="948" spans="1:29" x14ac:dyDescent="0.25">
      <c r="A948" s="2">
        <v>947</v>
      </c>
      <c r="B948" s="3" t="str">
        <f>TEXT(C948,"yymmdd") &amp; "-" &amp; UPPER(LEFT(P948,2)) &amp; "-" &amp; UPPER(LEFT(S948,3))</f>
        <v>120103-ED-ANT</v>
      </c>
      <c r="C948" s="3">
        <v>40911</v>
      </c>
      <c r="D948" s="3">
        <f t="shared" si="197"/>
        <v>40925</v>
      </c>
      <c r="E948" s="3">
        <f t="shared" si="198"/>
        <v>40971</v>
      </c>
      <c r="F948" s="3">
        <f t="shared" si="199"/>
        <v>40939</v>
      </c>
      <c r="G948" s="61">
        <f t="shared" si="200"/>
        <v>2012</v>
      </c>
      <c r="H948" s="61">
        <f t="shared" si="201"/>
        <v>1</v>
      </c>
      <c r="I948" s="61" t="str">
        <f>VLOOKUP(H948,'Lookup Values'!$C$2:$D$13,2,FALSE)</f>
        <v>JAN</v>
      </c>
      <c r="J948" s="61">
        <f t="shared" si="202"/>
        <v>3</v>
      </c>
      <c r="K948" s="61">
        <f t="shared" si="203"/>
        <v>3</v>
      </c>
      <c r="L948" s="61" t="str">
        <f>VLOOKUP(K948,'Lookup Values'!$F$2:$G$8,2,FALSE)</f>
        <v>Tuesday</v>
      </c>
      <c r="M948" s="3">
        <v>40914</v>
      </c>
      <c r="N948" s="63">
        <f t="shared" si="196"/>
        <v>3</v>
      </c>
      <c r="O948" s="8">
        <v>0.70167225340325834</v>
      </c>
      <c r="P948" t="s">
        <v>24</v>
      </c>
      <c r="Q948" t="s">
        <v>25</v>
      </c>
      <c r="R948" t="str">
        <f t="shared" si="204"/>
        <v>Education: Tango Lessons</v>
      </c>
      <c r="S948" t="s">
        <v>23</v>
      </c>
      <c r="T948" t="s">
        <v>29</v>
      </c>
      <c r="U948" s="1">
        <v>219</v>
      </c>
      <c r="V948" s="1" t="str">
        <f t="shared" si="205"/>
        <v>Education: $219.00</v>
      </c>
      <c r="W948" s="1">
        <f>IF(U948="","",ROUND(U948*'Lookup Values'!$A$2,2))</f>
        <v>19.440000000000001</v>
      </c>
      <c r="X948" s="9" t="str">
        <f t="shared" si="206"/>
        <v>Expense</v>
      </c>
      <c r="Y948" s="2" t="s">
        <v>830</v>
      </c>
      <c r="Z948" s="3">
        <f t="shared" si="207"/>
        <v>40911</v>
      </c>
      <c r="AA948" s="67" t="str">
        <f t="shared" si="208"/>
        <v>NO</v>
      </c>
      <c r="AB948" s="2" t="str">
        <f t="shared" si="209"/>
        <v>NO</v>
      </c>
      <c r="AC948" t="str">
        <f>IF(AND(AND(G948&gt;=2007,G948&lt;=2009),OR(S948&lt;&gt;"MTA",S948&lt;&gt;"Fandango"),OR(P948="Food",P948="Shopping",P948="Entertainment")),"Awesome Transaction",IF(AND(G948&lt;=2010,Q948&lt;&gt;"Alcohol"),"Late Transaction",IF(G948=2006,"Early Transaction","CRAP Transaction")))</f>
        <v>CRAP Transaction</v>
      </c>
    </row>
    <row r="949" spans="1:29" x14ac:dyDescent="0.25">
      <c r="A949" s="2">
        <v>948</v>
      </c>
      <c r="B949" s="3" t="str">
        <f>TEXT(C949,"yymmdd") &amp; "-" &amp; UPPER(LEFT(P949,2)) &amp; "-" &amp; UPPER(LEFT(S949,3))</f>
        <v>090917-BI-CON</v>
      </c>
      <c r="C949" s="3">
        <v>40073</v>
      </c>
      <c r="D949" s="3">
        <f t="shared" si="197"/>
        <v>40087</v>
      </c>
      <c r="E949" s="3">
        <f t="shared" si="198"/>
        <v>40134</v>
      </c>
      <c r="F949" s="3">
        <f t="shared" si="199"/>
        <v>40086</v>
      </c>
      <c r="G949" s="61">
        <f t="shared" si="200"/>
        <v>2009</v>
      </c>
      <c r="H949" s="61">
        <f t="shared" si="201"/>
        <v>9</v>
      </c>
      <c r="I949" s="61" t="str">
        <f>VLOOKUP(H949,'Lookup Values'!$C$2:$D$13,2,FALSE)</f>
        <v>SEP</v>
      </c>
      <c r="J949" s="61">
        <f t="shared" si="202"/>
        <v>17</v>
      </c>
      <c r="K949" s="61">
        <f t="shared" si="203"/>
        <v>5</v>
      </c>
      <c r="L949" s="61" t="str">
        <f>VLOOKUP(K949,'Lookup Values'!$F$2:$G$8,2,FALSE)</f>
        <v>Thursday</v>
      </c>
      <c r="M949" s="3">
        <v>40076</v>
      </c>
      <c r="N949" s="63">
        <f t="shared" si="196"/>
        <v>3</v>
      </c>
      <c r="O949" s="8">
        <v>0.91785567134005985</v>
      </c>
      <c r="P949" t="s">
        <v>48</v>
      </c>
      <c r="Q949" t="s">
        <v>49</v>
      </c>
      <c r="R949" t="str">
        <f t="shared" si="204"/>
        <v>Bills: Utilities</v>
      </c>
      <c r="S949" t="s">
        <v>47</v>
      </c>
      <c r="T949" t="s">
        <v>16</v>
      </c>
      <c r="U949" s="1">
        <v>170</v>
      </c>
      <c r="V949" s="1" t="str">
        <f t="shared" si="205"/>
        <v>Bills: $170.00</v>
      </c>
      <c r="W949" s="1">
        <f>IF(U949="","",ROUND(U949*'Lookup Values'!$A$2,2))</f>
        <v>15.09</v>
      </c>
      <c r="X949" s="9" t="str">
        <f t="shared" si="206"/>
        <v>Expense</v>
      </c>
      <c r="Y949" s="2" t="s">
        <v>437</v>
      </c>
      <c r="Z949" s="3">
        <f t="shared" si="207"/>
        <v>40073</v>
      </c>
      <c r="AA949" s="67" t="str">
        <f t="shared" si="208"/>
        <v>NO</v>
      </c>
      <c r="AB949" s="2" t="str">
        <f t="shared" si="209"/>
        <v>NO</v>
      </c>
      <c r="AC949" t="str">
        <f>IF(AND(AND(G949&gt;=2007,G949&lt;=2009),OR(S949&lt;&gt;"MTA",S949&lt;&gt;"Fandango"),OR(P949="Food",P949="Shopping",P949="Entertainment")),"Awesome Transaction",IF(AND(G949&lt;=2010,Q949&lt;&gt;"Alcohol"),"Late Transaction",IF(G949=2006,"Early Transaction","CRAP Transaction")))</f>
        <v>Late Transaction</v>
      </c>
    </row>
    <row r="950" spans="1:29" x14ac:dyDescent="0.25">
      <c r="A950" s="2">
        <v>949</v>
      </c>
      <c r="B950" s="3" t="str">
        <f>TEXT(C950,"yymmdd") &amp; "-" &amp; UPPER(LEFT(P950,2)) &amp; "-" &amp; UPPER(LEFT(S950,3))</f>
        <v>080419-SH-EXP</v>
      </c>
      <c r="C950" s="3">
        <v>39557</v>
      </c>
      <c r="D950" s="3">
        <f t="shared" si="197"/>
        <v>39570</v>
      </c>
      <c r="E950" s="3">
        <f t="shared" si="198"/>
        <v>39618</v>
      </c>
      <c r="F950" s="3">
        <f t="shared" si="199"/>
        <v>39568</v>
      </c>
      <c r="G950" s="61">
        <f t="shared" si="200"/>
        <v>2008</v>
      </c>
      <c r="H950" s="61">
        <f t="shared" si="201"/>
        <v>4</v>
      </c>
      <c r="I950" s="61" t="str">
        <f>VLOOKUP(H950,'Lookup Values'!$C$2:$D$13,2,FALSE)</f>
        <v>APR</v>
      </c>
      <c r="J950" s="61">
        <f t="shared" si="202"/>
        <v>19</v>
      </c>
      <c r="K950" s="61">
        <f t="shared" si="203"/>
        <v>7</v>
      </c>
      <c r="L950" s="61" t="str">
        <f>VLOOKUP(K950,'Lookup Values'!$F$2:$G$8,2,FALSE)</f>
        <v>Saturday</v>
      </c>
      <c r="M950" s="3">
        <v>39565</v>
      </c>
      <c r="N950" s="63">
        <f t="shared" si="196"/>
        <v>8</v>
      </c>
      <c r="O950" s="8">
        <v>0.59768147006113759</v>
      </c>
      <c r="P950" t="s">
        <v>21</v>
      </c>
      <c r="Q950" t="s">
        <v>41</v>
      </c>
      <c r="R950" t="str">
        <f t="shared" si="204"/>
        <v>Shopping: Clothing</v>
      </c>
      <c r="S950" t="s">
        <v>40</v>
      </c>
      <c r="T950" t="s">
        <v>29</v>
      </c>
      <c r="U950" s="1">
        <v>161</v>
      </c>
      <c r="V950" s="1" t="str">
        <f t="shared" si="205"/>
        <v>Shopping: $161.00</v>
      </c>
      <c r="W950" s="1">
        <f>IF(U950="","",ROUND(U950*'Lookup Values'!$A$2,2))</f>
        <v>14.29</v>
      </c>
      <c r="X950" s="9" t="str">
        <f t="shared" si="206"/>
        <v>Expense</v>
      </c>
      <c r="Y950" s="2" t="s">
        <v>275</v>
      </c>
      <c r="Z950" s="3">
        <f t="shared" si="207"/>
        <v>39557</v>
      </c>
      <c r="AA950" s="67" t="str">
        <f t="shared" si="208"/>
        <v>NO</v>
      </c>
      <c r="AB950" s="2" t="str">
        <f t="shared" si="209"/>
        <v>NO</v>
      </c>
      <c r="AC950" t="str">
        <f>IF(AND(AND(G950&gt;=2007,G950&lt;=2009),OR(S950&lt;&gt;"MTA",S950&lt;&gt;"Fandango"),OR(P950="Food",P950="Shopping",P950="Entertainment")),"Awesome Transaction",IF(AND(G950&lt;=2010,Q950&lt;&gt;"Alcohol"),"Late Transaction",IF(G950=2006,"Early Transaction","CRAP Transaction")))</f>
        <v>Awesome Transaction</v>
      </c>
    </row>
    <row r="951" spans="1:29" x14ac:dyDescent="0.25">
      <c r="A951" s="2">
        <v>950</v>
      </c>
      <c r="B951" s="3" t="str">
        <f>TEXT(C951,"yymmdd") &amp; "-" &amp; UPPER(LEFT(P951,2)) &amp; "-" &amp; UPPER(LEFT(S951,3))</f>
        <v>100515-IN-AUN</v>
      </c>
      <c r="C951" s="3">
        <v>40313</v>
      </c>
      <c r="D951" s="3">
        <f t="shared" si="197"/>
        <v>40326</v>
      </c>
      <c r="E951" s="3">
        <f t="shared" si="198"/>
        <v>40374</v>
      </c>
      <c r="F951" s="3">
        <f t="shared" si="199"/>
        <v>40329</v>
      </c>
      <c r="G951" s="61">
        <f t="shared" si="200"/>
        <v>2010</v>
      </c>
      <c r="H951" s="61">
        <f t="shared" si="201"/>
        <v>5</v>
      </c>
      <c r="I951" s="61" t="str">
        <f>VLOOKUP(H951,'Lookup Values'!$C$2:$D$13,2,FALSE)</f>
        <v>MAY</v>
      </c>
      <c r="J951" s="61">
        <f t="shared" si="202"/>
        <v>15</v>
      </c>
      <c r="K951" s="61">
        <f t="shared" si="203"/>
        <v>7</v>
      </c>
      <c r="L951" s="61" t="str">
        <f>VLOOKUP(K951,'Lookup Values'!$F$2:$G$8,2,FALSE)</f>
        <v>Saturday</v>
      </c>
      <c r="M951" s="3">
        <v>40315</v>
      </c>
      <c r="N951" s="63">
        <f t="shared" si="196"/>
        <v>2</v>
      </c>
      <c r="O951" s="8">
        <v>2.6189882753541949E-2</v>
      </c>
      <c r="P951" t="s">
        <v>61</v>
      </c>
      <c r="Q951" t="s">
        <v>64</v>
      </c>
      <c r="R951" t="str">
        <f t="shared" si="204"/>
        <v>Income: Gift Received</v>
      </c>
      <c r="S951" t="s">
        <v>67</v>
      </c>
      <c r="T951" t="s">
        <v>26</v>
      </c>
      <c r="U951" s="1">
        <v>106</v>
      </c>
      <c r="V951" s="1" t="str">
        <f t="shared" si="205"/>
        <v>Income: $106.00</v>
      </c>
      <c r="W951" s="1">
        <f>IF(U951="","",ROUND(U951*'Lookup Values'!$A$2,2))</f>
        <v>9.41</v>
      </c>
      <c r="X951" s="9" t="str">
        <f t="shared" si="206"/>
        <v>Income</v>
      </c>
      <c r="Y951" s="2" t="s">
        <v>831</v>
      </c>
      <c r="Z951" s="3">
        <f t="shared" si="207"/>
        <v>40313</v>
      </c>
      <c r="AA951" s="67" t="str">
        <f t="shared" si="208"/>
        <v>NO</v>
      </c>
      <c r="AB951" s="2" t="str">
        <f t="shared" si="209"/>
        <v>NO</v>
      </c>
      <c r="AC951" t="str">
        <f>IF(AND(AND(G951&gt;=2007,G951&lt;=2009),OR(S951&lt;&gt;"MTA",S951&lt;&gt;"Fandango"),OR(P951="Food",P951="Shopping",P951="Entertainment")),"Awesome Transaction",IF(AND(G951&lt;=2010,Q951&lt;&gt;"Alcohol"),"Late Transaction",IF(G951=2006,"Early Transaction","CRAP Transaction")))</f>
        <v>Late Transaction</v>
      </c>
    </row>
    <row r="952" spans="1:29" x14ac:dyDescent="0.25">
      <c r="A952" s="2">
        <v>951</v>
      </c>
      <c r="B952" s="3" t="str">
        <f>TEXT(C952,"yymmdd") &amp; "-" &amp; UPPER(LEFT(P952,2)) &amp; "-" &amp; UPPER(LEFT(S952,3))</f>
        <v>070209-FO-TRA</v>
      </c>
      <c r="C952" s="3">
        <v>39122</v>
      </c>
      <c r="D952" s="3">
        <f t="shared" si="197"/>
        <v>39136</v>
      </c>
      <c r="E952" s="3">
        <f t="shared" si="198"/>
        <v>39181</v>
      </c>
      <c r="F952" s="3">
        <f t="shared" si="199"/>
        <v>39141</v>
      </c>
      <c r="G952" s="61">
        <f t="shared" si="200"/>
        <v>2007</v>
      </c>
      <c r="H952" s="61">
        <f t="shared" si="201"/>
        <v>2</v>
      </c>
      <c r="I952" s="61" t="str">
        <f>VLOOKUP(H952,'Lookup Values'!$C$2:$D$13,2,FALSE)</f>
        <v>FEB</v>
      </c>
      <c r="J952" s="61">
        <f t="shared" si="202"/>
        <v>9</v>
      </c>
      <c r="K952" s="61">
        <f t="shared" si="203"/>
        <v>6</v>
      </c>
      <c r="L952" s="61" t="str">
        <f>VLOOKUP(K952,'Lookup Values'!$F$2:$G$8,2,FALSE)</f>
        <v>Friday</v>
      </c>
      <c r="M952" s="3">
        <v>39131</v>
      </c>
      <c r="N952" s="63">
        <f t="shared" si="196"/>
        <v>9</v>
      </c>
      <c r="O952" s="8">
        <v>0.24854052610983168</v>
      </c>
      <c r="P952" t="s">
        <v>18</v>
      </c>
      <c r="Q952" t="s">
        <v>31</v>
      </c>
      <c r="R952" t="str">
        <f t="shared" si="204"/>
        <v>Food: Groceries</v>
      </c>
      <c r="S952" t="s">
        <v>30</v>
      </c>
      <c r="T952" t="s">
        <v>29</v>
      </c>
      <c r="U952" s="1">
        <v>52</v>
      </c>
      <c r="V952" s="1" t="str">
        <f t="shared" si="205"/>
        <v>Food: $52.00</v>
      </c>
      <c r="W952" s="1">
        <f>IF(U952="","",ROUND(U952*'Lookup Values'!$A$2,2))</f>
        <v>4.62</v>
      </c>
      <c r="X952" s="9" t="str">
        <f t="shared" si="206"/>
        <v>Expense</v>
      </c>
      <c r="Y952" s="2" t="s">
        <v>769</v>
      </c>
      <c r="Z952" s="3">
        <f t="shared" si="207"/>
        <v>39122</v>
      </c>
      <c r="AA952" s="67" t="str">
        <f t="shared" si="208"/>
        <v>NO</v>
      </c>
      <c r="AB952" s="2" t="str">
        <f t="shared" si="209"/>
        <v>NO</v>
      </c>
      <c r="AC952" t="str">
        <f>IF(AND(AND(G952&gt;=2007,G952&lt;=2009),OR(S952&lt;&gt;"MTA",S952&lt;&gt;"Fandango"),OR(P952="Food",P952="Shopping",P952="Entertainment")),"Awesome Transaction",IF(AND(G952&lt;=2010,Q952&lt;&gt;"Alcohol"),"Late Transaction",IF(G952=2006,"Early Transaction","CRAP Transaction")))</f>
        <v>Awesome Transaction</v>
      </c>
    </row>
    <row r="953" spans="1:29" x14ac:dyDescent="0.25">
      <c r="A953" s="2">
        <v>952</v>
      </c>
      <c r="B953" s="3" t="str">
        <f>TEXT(C953,"yymmdd") &amp; "-" &amp; UPPER(LEFT(P953,2)) &amp; "-" &amp; UPPER(LEFT(S953,3))</f>
        <v>071126-IN-AUN</v>
      </c>
      <c r="C953" s="3">
        <v>39412</v>
      </c>
      <c r="D953" s="3">
        <f t="shared" si="197"/>
        <v>39426</v>
      </c>
      <c r="E953" s="3">
        <f t="shared" si="198"/>
        <v>39473</v>
      </c>
      <c r="F953" s="3">
        <f t="shared" si="199"/>
        <v>39416</v>
      </c>
      <c r="G953" s="61">
        <f t="shared" si="200"/>
        <v>2007</v>
      </c>
      <c r="H953" s="61">
        <f t="shared" si="201"/>
        <v>11</v>
      </c>
      <c r="I953" s="61" t="str">
        <f>VLOOKUP(H953,'Lookup Values'!$C$2:$D$13,2,FALSE)</f>
        <v>NOV</v>
      </c>
      <c r="J953" s="61">
        <f t="shared" si="202"/>
        <v>26</v>
      </c>
      <c r="K953" s="61">
        <f t="shared" si="203"/>
        <v>2</v>
      </c>
      <c r="L953" s="61" t="str">
        <f>VLOOKUP(K953,'Lookup Values'!$F$2:$G$8,2,FALSE)</f>
        <v>Monday</v>
      </c>
      <c r="M953" s="3">
        <v>39416</v>
      </c>
      <c r="N953" s="63">
        <f t="shared" si="196"/>
        <v>4</v>
      </c>
      <c r="O953" s="8">
        <v>0.73483187812439776</v>
      </c>
      <c r="P953" t="s">
        <v>61</v>
      </c>
      <c r="Q953" t="s">
        <v>64</v>
      </c>
      <c r="R953" t="str">
        <f t="shared" si="204"/>
        <v>Income: Gift Received</v>
      </c>
      <c r="S953" t="s">
        <v>67</v>
      </c>
      <c r="T953" t="s">
        <v>16</v>
      </c>
      <c r="U953" s="1">
        <v>226</v>
      </c>
      <c r="V953" s="1" t="str">
        <f t="shared" si="205"/>
        <v>Income: $226.00</v>
      </c>
      <c r="W953" s="1">
        <f>IF(U953="","",ROUND(U953*'Lookup Values'!$A$2,2))</f>
        <v>20.059999999999999</v>
      </c>
      <c r="X953" s="9" t="str">
        <f t="shared" si="206"/>
        <v>Income</v>
      </c>
      <c r="Y953" s="2" t="s">
        <v>575</v>
      </c>
      <c r="Z953" s="3">
        <f t="shared" si="207"/>
        <v>39412</v>
      </c>
      <c r="AA953" s="67" t="str">
        <f t="shared" si="208"/>
        <v>NO</v>
      </c>
      <c r="AB953" s="2" t="str">
        <f t="shared" si="209"/>
        <v>NO</v>
      </c>
      <c r="AC953" t="str">
        <f>IF(AND(AND(G953&gt;=2007,G953&lt;=2009),OR(S953&lt;&gt;"MTA",S953&lt;&gt;"Fandango"),OR(P953="Food",P953="Shopping",P953="Entertainment")),"Awesome Transaction",IF(AND(G953&lt;=2010,Q953&lt;&gt;"Alcohol"),"Late Transaction",IF(G953=2006,"Early Transaction","CRAP Transaction")))</f>
        <v>Late Transaction</v>
      </c>
    </row>
    <row r="954" spans="1:29" x14ac:dyDescent="0.25">
      <c r="A954" s="2">
        <v>953</v>
      </c>
      <c r="B954" s="3" t="str">
        <f>TEXT(C954,"yymmdd") &amp; "-" &amp; UPPER(LEFT(P954,2)) &amp; "-" &amp; UPPER(LEFT(S954,3))</f>
        <v>080105-EN-MOE</v>
      </c>
      <c r="C954" s="3">
        <v>39452</v>
      </c>
      <c r="D954" s="3">
        <f t="shared" si="197"/>
        <v>39465</v>
      </c>
      <c r="E954" s="3">
        <f t="shared" si="198"/>
        <v>39512</v>
      </c>
      <c r="F954" s="3">
        <f t="shared" si="199"/>
        <v>39478</v>
      </c>
      <c r="G954" s="61">
        <f t="shared" si="200"/>
        <v>2008</v>
      </c>
      <c r="H954" s="61">
        <f t="shared" si="201"/>
        <v>1</v>
      </c>
      <c r="I954" s="61" t="str">
        <f>VLOOKUP(H954,'Lookup Values'!$C$2:$D$13,2,FALSE)</f>
        <v>JAN</v>
      </c>
      <c r="J954" s="61">
        <f t="shared" si="202"/>
        <v>5</v>
      </c>
      <c r="K954" s="61">
        <f t="shared" si="203"/>
        <v>7</v>
      </c>
      <c r="L954" s="61" t="str">
        <f>VLOOKUP(K954,'Lookup Values'!$F$2:$G$8,2,FALSE)</f>
        <v>Saturday</v>
      </c>
      <c r="M954" s="3">
        <v>39459</v>
      </c>
      <c r="N954" s="63">
        <f t="shared" si="196"/>
        <v>7</v>
      </c>
      <c r="O954" s="8">
        <v>6.6114824361848235E-2</v>
      </c>
      <c r="P954" t="s">
        <v>14</v>
      </c>
      <c r="Q954" t="s">
        <v>15</v>
      </c>
      <c r="R954" t="str">
        <f t="shared" si="204"/>
        <v>Entertainment: Alcohol</v>
      </c>
      <c r="S954" t="s">
        <v>13</v>
      </c>
      <c r="T954" t="s">
        <v>26</v>
      </c>
      <c r="U954" s="1">
        <v>478</v>
      </c>
      <c r="V954" s="1" t="str">
        <f t="shared" si="205"/>
        <v>Entertainment: $478.00</v>
      </c>
      <c r="W954" s="1">
        <f>IF(U954="","",ROUND(U954*'Lookup Values'!$A$2,2))</f>
        <v>42.42</v>
      </c>
      <c r="X954" s="9" t="str">
        <f t="shared" si="206"/>
        <v>Expense</v>
      </c>
      <c r="Y954" s="2" t="s">
        <v>832</v>
      </c>
      <c r="Z954" s="3">
        <f t="shared" si="207"/>
        <v>39452</v>
      </c>
      <c r="AA954" s="67" t="str">
        <f t="shared" si="208"/>
        <v>NO</v>
      </c>
      <c r="AB954" s="2" t="str">
        <f t="shared" si="209"/>
        <v>NO</v>
      </c>
      <c r="AC954" t="str">
        <f>IF(AND(AND(G954&gt;=2007,G954&lt;=2009),OR(S954&lt;&gt;"MTA",S954&lt;&gt;"Fandango"),OR(P954="Food",P954="Shopping",P954="Entertainment")),"Awesome Transaction",IF(AND(G954&lt;=2010,Q954&lt;&gt;"Alcohol"),"Late Transaction",IF(G954=2006,"Early Transaction","CRAP Transaction")))</f>
        <v>Awesome Transaction</v>
      </c>
    </row>
    <row r="955" spans="1:29" x14ac:dyDescent="0.25">
      <c r="A955" s="2">
        <v>954</v>
      </c>
      <c r="B955" s="3" t="str">
        <f>TEXT(C955,"yymmdd") &amp; "-" &amp; UPPER(LEFT(P955,2)) &amp; "-" &amp; UPPER(LEFT(S955,3))</f>
        <v>110409-IN-AUN</v>
      </c>
      <c r="C955" s="3">
        <v>40642</v>
      </c>
      <c r="D955" s="3">
        <f t="shared" si="197"/>
        <v>40655</v>
      </c>
      <c r="E955" s="3">
        <f t="shared" si="198"/>
        <v>40703</v>
      </c>
      <c r="F955" s="3">
        <f t="shared" si="199"/>
        <v>40663</v>
      </c>
      <c r="G955" s="61">
        <f t="shared" si="200"/>
        <v>2011</v>
      </c>
      <c r="H955" s="61">
        <f t="shared" si="201"/>
        <v>4</v>
      </c>
      <c r="I955" s="61" t="str">
        <f>VLOOKUP(H955,'Lookup Values'!$C$2:$D$13,2,FALSE)</f>
        <v>APR</v>
      </c>
      <c r="J955" s="61">
        <f t="shared" si="202"/>
        <v>9</v>
      </c>
      <c r="K955" s="61">
        <f t="shared" si="203"/>
        <v>7</v>
      </c>
      <c r="L955" s="61" t="str">
        <f>VLOOKUP(K955,'Lookup Values'!$F$2:$G$8,2,FALSE)</f>
        <v>Saturday</v>
      </c>
      <c r="M955" s="3">
        <v>40652</v>
      </c>
      <c r="N955" s="63">
        <f t="shared" si="196"/>
        <v>10</v>
      </c>
      <c r="O955" s="8">
        <v>0.78249289763806795</v>
      </c>
      <c r="P955" t="s">
        <v>61</v>
      </c>
      <c r="Q955" t="s">
        <v>64</v>
      </c>
      <c r="R955" t="str">
        <f t="shared" si="204"/>
        <v>Income: Gift Received</v>
      </c>
      <c r="S955" t="s">
        <v>67</v>
      </c>
      <c r="T955" t="s">
        <v>16</v>
      </c>
      <c r="U955" s="1">
        <v>231</v>
      </c>
      <c r="V955" s="1" t="str">
        <f t="shared" si="205"/>
        <v>Income: $231.00</v>
      </c>
      <c r="W955" s="1">
        <f>IF(U955="","",ROUND(U955*'Lookup Values'!$A$2,2))</f>
        <v>20.5</v>
      </c>
      <c r="X955" s="9" t="str">
        <f t="shared" si="206"/>
        <v>Income</v>
      </c>
      <c r="Y955" s="2" t="s">
        <v>833</v>
      </c>
      <c r="Z955" s="3">
        <f t="shared" si="207"/>
        <v>40642</v>
      </c>
      <c r="AA955" s="67" t="str">
        <f t="shared" si="208"/>
        <v>NO</v>
      </c>
      <c r="AB955" s="2" t="str">
        <f t="shared" si="209"/>
        <v>NO</v>
      </c>
      <c r="AC955" t="str">
        <f>IF(AND(AND(G955&gt;=2007,G955&lt;=2009),OR(S955&lt;&gt;"MTA",S955&lt;&gt;"Fandango"),OR(P955="Food",P955="Shopping",P955="Entertainment")),"Awesome Transaction",IF(AND(G955&lt;=2010,Q955&lt;&gt;"Alcohol"),"Late Transaction",IF(G955=2006,"Early Transaction","CRAP Transaction")))</f>
        <v>CRAP Transaction</v>
      </c>
    </row>
    <row r="956" spans="1:29" x14ac:dyDescent="0.25">
      <c r="A956" s="2">
        <v>955</v>
      </c>
      <c r="B956" s="3" t="str">
        <f>TEXT(C956,"yymmdd") &amp; "-" &amp; UPPER(LEFT(P956,2)) &amp; "-" &amp; UPPER(LEFT(S956,3))</f>
        <v>081214-BI-CON</v>
      </c>
      <c r="C956" s="3">
        <v>39796</v>
      </c>
      <c r="D956" s="3">
        <f t="shared" si="197"/>
        <v>39808</v>
      </c>
      <c r="E956" s="3">
        <f t="shared" si="198"/>
        <v>39858</v>
      </c>
      <c r="F956" s="3">
        <f t="shared" si="199"/>
        <v>39813</v>
      </c>
      <c r="G956" s="61">
        <f t="shared" si="200"/>
        <v>2008</v>
      </c>
      <c r="H956" s="61">
        <f t="shared" si="201"/>
        <v>12</v>
      </c>
      <c r="I956" s="61" t="str">
        <f>VLOOKUP(H956,'Lookup Values'!$C$2:$D$13,2,FALSE)</f>
        <v>DEC</v>
      </c>
      <c r="J956" s="61">
        <f t="shared" si="202"/>
        <v>14</v>
      </c>
      <c r="K956" s="61">
        <f t="shared" si="203"/>
        <v>1</v>
      </c>
      <c r="L956" s="61" t="str">
        <f>VLOOKUP(K956,'Lookup Values'!$F$2:$G$8,2,FALSE)</f>
        <v>Sunday</v>
      </c>
      <c r="M956" s="3">
        <v>39806</v>
      </c>
      <c r="N956" s="63">
        <f t="shared" si="196"/>
        <v>10</v>
      </c>
      <c r="O956" s="8">
        <v>0.68234265779511594</v>
      </c>
      <c r="P956" t="s">
        <v>48</v>
      </c>
      <c r="Q956" t="s">
        <v>49</v>
      </c>
      <c r="R956" t="str">
        <f t="shared" si="204"/>
        <v>Bills: Utilities</v>
      </c>
      <c r="S956" t="s">
        <v>47</v>
      </c>
      <c r="T956" t="s">
        <v>16</v>
      </c>
      <c r="U956" s="1">
        <v>22</v>
      </c>
      <c r="V956" s="1" t="str">
        <f t="shared" si="205"/>
        <v>Bills: $22.00</v>
      </c>
      <c r="W956" s="1">
        <f>IF(U956="","",ROUND(U956*'Lookup Values'!$A$2,2))</f>
        <v>1.95</v>
      </c>
      <c r="X956" s="9" t="str">
        <f t="shared" si="206"/>
        <v>Expense</v>
      </c>
      <c r="Y956" s="2" t="s">
        <v>834</v>
      </c>
      <c r="Z956" s="3">
        <f t="shared" si="207"/>
        <v>39796</v>
      </c>
      <c r="AA956" s="67" t="str">
        <f t="shared" si="208"/>
        <v>NO</v>
      </c>
      <c r="AB956" s="2" t="str">
        <f t="shared" si="209"/>
        <v>NO</v>
      </c>
      <c r="AC956" t="str">
        <f>IF(AND(AND(G956&gt;=2007,G956&lt;=2009),OR(S956&lt;&gt;"MTA",S956&lt;&gt;"Fandango"),OR(P956="Food",P956="Shopping",P956="Entertainment")),"Awesome Transaction",IF(AND(G956&lt;=2010,Q956&lt;&gt;"Alcohol"),"Late Transaction",IF(G956=2006,"Early Transaction","CRAP Transaction")))</f>
        <v>Late Transaction</v>
      </c>
    </row>
    <row r="957" spans="1:29" x14ac:dyDescent="0.25">
      <c r="A957" s="2">
        <v>956</v>
      </c>
      <c r="B957" s="3" t="str">
        <f>TEXT(C957,"yymmdd") &amp; "-" &amp; UPPER(LEFT(P957,2)) &amp; "-" &amp; UPPER(LEFT(S957,3))</f>
        <v>111019-BI-CON</v>
      </c>
      <c r="C957" s="3">
        <v>40835</v>
      </c>
      <c r="D957" s="3">
        <f t="shared" si="197"/>
        <v>40849</v>
      </c>
      <c r="E957" s="3">
        <f t="shared" si="198"/>
        <v>40896</v>
      </c>
      <c r="F957" s="3">
        <f t="shared" si="199"/>
        <v>40847</v>
      </c>
      <c r="G957" s="61">
        <f t="shared" si="200"/>
        <v>2011</v>
      </c>
      <c r="H957" s="61">
        <f t="shared" si="201"/>
        <v>10</v>
      </c>
      <c r="I957" s="61" t="str">
        <f>VLOOKUP(H957,'Lookup Values'!$C$2:$D$13,2,FALSE)</f>
        <v>OCT</v>
      </c>
      <c r="J957" s="61">
        <f t="shared" si="202"/>
        <v>19</v>
      </c>
      <c r="K957" s="61">
        <f t="shared" si="203"/>
        <v>4</v>
      </c>
      <c r="L957" s="61" t="str">
        <f>VLOOKUP(K957,'Lookup Values'!$F$2:$G$8,2,FALSE)</f>
        <v>Wednesday</v>
      </c>
      <c r="M957" s="3">
        <v>40844</v>
      </c>
      <c r="N957" s="63">
        <f t="shared" si="196"/>
        <v>9</v>
      </c>
      <c r="O957" s="8">
        <v>0.90087279598543235</v>
      </c>
      <c r="P957" t="s">
        <v>48</v>
      </c>
      <c r="Q957" t="s">
        <v>49</v>
      </c>
      <c r="R957" t="str">
        <f t="shared" si="204"/>
        <v>Bills: Utilities</v>
      </c>
      <c r="S957" t="s">
        <v>47</v>
      </c>
      <c r="T957" t="s">
        <v>29</v>
      </c>
      <c r="U957" s="1">
        <v>316</v>
      </c>
      <c r="V957" s="1" t="str">
        <f t="shared" si="205"/>
        <v>Bills: $316.00</v>
      </c>
      <c r="W957" s="1">
        <f>IF(U957="","",ROUND(U957*'Lookup Values'!$A$2,2))</f>
        <v>28.05</v>
      </c>
      <c r="X957" s="9" t="str">
        <f t="shared" si="206"/>
        <v>Expense</v>
      </c>
      <c r="Y957" s="2" t="s">
        <v>251</v>
      </c>
      <c r="Z957" s="3">
        <f t="shared" si="207"/>
        <v>40835</v>
      </c>
      <c r="AA957" s="67" t="str">
        <f t="shared" si="208"/>
        <v>NO</v>
      </c>
      <c r="AB957" s="2" t="str">
        <f t="shared" si="209"/>
        <v>NO</v>
      </c>
      <c r="AC957" t="str">
        <f>IF(AND(AND(G957&gt;=2007,G957&lt;=2009),OR(S957&lt;&gt;"MTA",S957&lt;&gt;"Fandango"),OR(P957="Food",P957="Shopping",P957="Entertainment")),"Awesome Transaction",IF(AND(G957&lt;=2010,Q957&lt;&gt;"Alcohol"),"Late Transaction",IF(G957=2006,"Early Transaction","CRAP Transaction")))</f>
        <v>CRAP Transaction</v>
      </c>
    </row>
    <row r="958" spans="1:29" x14ac:dyDescent="0.25">
      <c r="A958" s="2">
        <v>957</v>
      </c>
      <c r="B958" s="3" t="str">
        <f>TEXT(C958,"yymmdd") &amp; "-" &amp; UPPER(LEFT(P958,2)) &amp; "-" &amp; UPPER(LEFT(S958,3))</f>
        <v>120904-TR-MTA</v>
      </c>
      <c r="C958" s="3">
        <v>41156</v>
      </c>
      <c r="D958" s="3">
        <f t="shared" si="197"/>
        <v>41170</v>
      </c>
      <c r="E958" s="3">
        <f t="shared" si="198"/>
        <v>41217</v>
      </c>
      <c r="F958" s="3">
        <f t="shared" si="199"/>
        <v>41182</v>
      </c>
      <c r="G958" s="61">
        <f t="shared" si="200"/>
        <v>2012</v>
      </c>
      <c r="H958" s="61">
        <f t="shared" si="201"/>
        <v>9</v>
      </c>
      <c r="I958" s="61" t="str">
        <f>VLOOKUP(H958,'Lookup Values'!$C$2:$D$13,2,FALSE)</f>
        <v>SEP</v>
      </c>
      <c r="J958" s="61">
        <f t="shared" si="202"/>
        <v>4</v>
      </c>
      <c r="K958" s="61">
        <f t="shared" si="203"/>
        <v>3</v>
      </c>
      <c r="L958" s="61" t="str">
        <f>VLOOKUP(K958,'Lookup Values'!$F$2:$G$8,2,FALSE)</f>
        <v>Tuesday</v>
      </c>
      <c r="M958" s="3">
        <v>41162</v>
      </c>
      <c r="N958" s="63">
        <f t="shared" si="196"/>
        <v>6</v>
      </c>
      <c r="O958" s="8">
        <v>0.29854859005127732</v>
      </c>
      <c r="P958" t="s">
        <v>33</v>
      </c>
      <c r="Q958" t="s">
        <v>34</v>
      </c>
      <c r="R958" t="str">
        <f t="shared" si="204"/>
        <v>Transportation: Subway</v>
      </c>
      <c r="S958" t="s">
        <v>32</v>
      </c>
      <c r="T958" t="s">
        <v>29</v>
      </c>
      <c r="U958" s="1">
        <v>120</v>
      </c>
      <c r="V958" s="1" t="str">
        <f t="shared" si="205"/>
        <v>Transportation: $120.00</v>
      </c>
      <c r="W958" s="1">
        <f>IF(U958="","",ROUND(U958*'Lookup Values'!$A$2,2))</f>
        <v>10.65</v>
      </c>
      <c r="X958" s="9" t="str">
        <f t="shared" si="206"/>
        <v>Expense</v>
      </c>
      <c r="Y958" s="2" t="s">
        <v>68</v>
      </c>
      <c r="Z958" s="3">
        <f t="shared" si="207"/>
        <v>41156</v>
      </c>
      <c r="AA958" s="67" t="str">
        <f t="shared" si="208"/>
        <v>YES</v>
      </c>
      <c r="AB958" s="2" t="str">
        <f t="shared" si="209"/>
        <v>NO</v>
      </c>
      <c r="AC958" t="str">
        <f>IF(AND(AND(G958&gt;=2007,G958&lt;=2009),OR(S958&lt;&gt;"MTA",S958&lt;&gt;"Fandango"),OR(P958="Food",P958="Shopping",P958="Entertainment")),"Awesome Transaction",IF(AND(G958&lt;=2010,Q958&lt;&gt;"Alcohol"),"Late Transaction",IF(G958=2006,"Early Transaction","CRAP Transaction")))</f>
        <v>CRAP Transaction</v>
      </c>
    </row>
    <row r="959" spans="1:29" x14ac:dyDescent="0.25">
      <c r="A959" s="2">
        <v>958</v>
      </c>
      <c r="B959" s="3" t="str">
        <f>TEXT(C959,"yymmdd") &amp; "-" &amp; UPPER(LEFT(P959,2)) &amp; "-" &amp; UPPER(LEFT(S959,3))</f>
        <v>080822-EN-FAN</v>
      </c>
      <c r="C959" s="3">
        <v>39682</v>
      </c>
      <c r="D959" s="3">
        <f t="shared" si="197"/>
        <v>39696</v>
      </c>
      <c r="E959" s="3">
        <f t="shared" si="198"/>
        <v>39743</v>
      </c>
      <c r="F959" s="3">
        <f t="shared" si="199"/>
        <v>39691</v>
      </c>
      <c r="G959" s="61">
        <f t="shared" si="200"/>
        <v>2008</v>
      </c>
      <c r="H959" s="61">
        <f t="shared" si="201"/>
        <v>8</v>
      </c>
      <c r="I959" s="61" t="str">
        <f>VLOOKUP(H959,'Lookup Values'!$C$2:$D$13,2,FALSE)</f>
        <v>AUG</v>
      </c>
      <c r="J959" s="61">
        <f t="shared" si="202"/>
        <v>22</v>
      </c>
      <c r="K959" s="61">
        <f t="shared" si="203"/>
        <v>6</v>
      </c>
      <c r="L959" s="61" t="str">
        <f>VLOOKUP(K959,'Lookup Values'!$F$2:$G$8,2,FALSE)</f>
        <v>Friday</v>
      </c>
      <c r="M959" s="3">
        <v>39692</v>
      </c>
      <c r="N959" s="63">
        <f t="shared" si="196"/>
        <v>10</v>
      </c>
      <c r="O959" s="8">
        <v>0.56561725305234756</v>
      </c>
      <c r="P959" t="s">
        <v>14</v>
      </c>
      <c r="Q959" t="s">
        <v>28</v>
      </c>
      <c r="R959" t="str">
        <f t="shared" si="204"/>
        <v>Entertainment: Movies</v>
      </c>
      <c r="S959" t="s">
        <v>27</v>
      </c>
      <c r="T959" t="s">
        <v>16</v>
      </c>
      <c r="U959" s="1">
        <v>101</v>
      </c>
      <c r="V959" s="1" t="str">
        <f t="shared" si="205"/>
        <v>Entertainment: $101.00</v>
      </c>
      <c r="W959" s="1">
        <f>IF(U959="","",ROUND(U959*'Lookup Values'!$A$2,2))</f>
        <v>8.9600000000000009</v>
      </c>
      <c r="X959" s="9" t="str">
        <f t="shared" si="206"/>
        <v>Expense</v>
      </c>
      <c r="Y959" s="2" t="s">
        <v>835</v>
      </c>
      <c r="Z959" s="3">
        <f t="shared" si="207"/>
        <v>39682</v>
      </c>
      <c r="AA959" s="67" t="str">
        <f t="shared" si="208"/>
        <v>NO</v>
      </c>
      <c r="AB959" s="2" t="str">
        <f t="shared" si="209"/>
        <v>NO</v>
      </c>
      <c r="AC959" t="str">
        <f>IF(AND(AND(G959&gt;=2007,G959&lt;=2009),OR(S959&lt;&gt;"MTA",S959&lt;&gt;"Fandango"),OR(P959="Food",P959="Shopping",P959="Entertainment")),"Awesome Transaction",IF(AND(G959&lt;=2010,Q959&lt;&gt;"Alcohol"),"Late Transaction",IF(G959=2006,"Early Transaction","CRAP Transaction")))</f>
        <v>Awesome Transaction</v>
      </c>
    </row>
    <row r="960" spans="1:29" x14ac:dyDescent="0.25">
      <c r="A960" s="2">
        <v>959</v>
      </c>
      <c r="B960" s="3" t="str">
        <f>TEXT(C960,"yymmdd") &amp; "-" &amp; UPPER(LEFT(P960,2)) &amp; "-" &amp; UPPER(LEFT(S960,3))</f>
        <v>080813-HO-BED</v>
      </c>
      <c r="C960" s="3">
        <v>39673</v>
      </c>
      <c r="D960" s="3">
        <f t="shared" si="197"/>
        <v>39687</v>
      </c>
      <c r="E960" s="3">
        <f t="shared" si="198"/>
        <v>39734</v>
      </c>
      <c r="F960" s="3">
        <f t="shared" si="199"/>
        <v>39691</v>
      </c>
      <c r="G960" s="61">
        <f t="shared" si="200"/>
        <v>2008</v>
      </c>
      <c r="H960" s="61">
        <f t="shared" si="201"/>
        <v>8</v>
      </c>
      <c r="I960" s="61" t="str">
        <f>VLOOKUP(H960,'Lookup Values'!$C$2:$D$13,2,FALSE)</f>
        <v>AUG</v>
      </c>
      <c r="J960" s="61">
        <f t="shared" si="202"/>
        <v>13</v>
      </c>
      <c r="K960" s="61">
        <f t="shared" si="203"/>
        <v>4</v>
      </c>
      <c r="L960" s="61" t="str">
        <f>VLOOKUP(K960,'Lookup Values'!$F$2:$G$8,2,FALSE)</f>
        <v>Wednesday</v>
      </c>
      <c r="M960" s="3">
        <v>39678</v>
      </c>
      <c r="N960" s="63">
        <f t="shared" si="196"/>
        <v>5</v>
      </c>
      <c r="O960" s="8">
        <v>0.98012035154726385</v>
      </c>
      <c r="P960" t="s">
        <v>38</v>
      </c>
      <c r="Q960" t="s">
        <v>39</v>
      </c>
      <c r="R960" t="str">
        <f t="shared" si="204"/>
        <v>Home: Cleaning Supplies</v>
      </c>
      <c r="S960" t="s">
        <v>37</v>
      </c>
      <c r="T960" t="s">
        <v>16</v>
      </c>
      <c r="U960" s="1">
        <v>278</v>
      </c>
      <c r="V960" s="1" t="str">
        <f t="shared" si="205"/>
        <v>Home: $278.00</v>
      </c>
      <c r="W960" s="1">
        <f>IF(U960="","",ROUND(U960*'Lookup Values'!$A$2,2))</f>
        <v>24.67</v>
      </c>
      <c r="X960" s="9" t="str">
        <f t="shared" si="206"/>
        <v>Expense</v>
      </c>
      <c r="Y960" s="2" t="s">
        <v>836</v>
      </c>
      <c r="Z960" s="3">
        <f t="shared" si="207"/>
        <v>39673</v>
      </c>
      <c r="AA960" s="67" t="str">
        <f t="shared" si="208"/>
        <v>NO</v>
      </c>
      <c r="AB960" s="2" t="str">
        <f t="shared" si="209"/>
        <v>NO</v>
      </c>
      <c r="AC960" t="str">
        <f>IF(AND(AND(G960&gt;=2007,G960&lt;=2009),OR(S960&lt;&gt;"MTA",S960&lt;&gt;"Fandango"),OR(P960="Food",P960="Shopping",P960="Entertainment")),"Awesome Transaction",IF(AND(G960&lt;=2010,Q960&lt;&gt;"Alcohol"),"Late Transaction",IF(G960=2006,"Early Transaction","CRAP Transaction")))</f>
        <v>Late Transaction</v>
      </c>
    </row>
    <row r="961" spans="1:29" x14ac:dyDescent="0.25">
      <c r="A961" s="2">
        <v>960</v>
      </c>
      <c r="B961" s="3" t="str">
        <f>TEXT(C961,"yymmdd") &amp; "-" &amp; UPPER(LEFT(P961,2)) &amp; "-" &amp; UPPER(LEFT(S961,3))</f>
        <v>090321-FO-TRA</v>
      </c>
      <c r="C961" s="3">
        <v>39893</v>
      </c>
      <c r="D961" s="3">
        <f t="shared" si="197"/>
        <v>39906</v>
      </c>
      <c r="E961" s="3">
        <f t="shared" si="198"/>
        <v>39954</v>
      </c>
      <c r="F961" s="3">
        <f t="shared" si="199"/>
        <v>39903</v>
      </c>
      <c r="G961" s="61">
        <f t="shared" si="200"/>
        <v>2009</v>
      </c>
      <c r="H961" s="61">
        <f t="shared" si="201"/>
        <v>3</v>
      </c>
      <c r="I961" s="61" t="str">
        <f>VLOOKUP(H961,'Lookup Values'!$C$2:$D$13,2,FALSE)</f>
        <v>MAR</v>
      </c>
      <c r="J961" s="61">
        <f t="shared" si="202"/>
        <v>21</v>
      </c>
      <c r="K961" s="61">
        <f t="shared" si="203"/>
        <v>7</v>
      </c>
      <c r="L961" s="61" t="str">
        <f>VLOOKUP(K961,'Lookup Values'!$F$2:$G$8,2,FALSE)</f>
        <v>Saturday</v>
      </c>
      <c r="M961" s="3">
        <v>39901</v>
      </c>
      <c r="N961" s="63">
        <f t="shared" si="196"/>
        <v>8</v>
      </c>
      <c r="O961" s="8">
        <v>1.5310202569472464E-2</v>
      </c>
      <c r="P961" t="s">
        <v>18</v>
      </c>
      <c r="Q961" t="s">
        <v>31</v>
      </c>
      <c r="R961" t="str">
        <f t="shared" si="204"/>
        <v>Food: Groceries</v>
      </c>
      <c r="S961" t="s">
        <v>30</v>
      </c>
      <c r="T961" t="s">
        <v>29</v>
      </c>
      <c r="U961" s="1">
        <v>347</v>
      </c>
      <c r="V961" s="1" t="str">
        <f t="shared" si="205"/>
        <v>Food: $347.00</v>
      </c>
      <c r="W961" s="1">
        <f>IF(U961="","",ROUND(U961*'Lookup Values'!$A$2,2))</f>
        <v>30.8</v>
      </c>
      <c r="X961" s="9" t="str">
        <f t="shared" si="206"/>
        <v>Expense</v>
      </c>
      <c r="Y961" s="2" t="s">
        <v>837</v>
      </c>
      <c r="Z961" s="3">
        <f t="shared" si="207"/>
        <v>39893</v>
      </c>
      <c r="AA961" s="67" t="str">
        <f t="shared" si="208"/>
        <v>NO</v>
      </c>
      <c r="AB961" s="2" t="str">
        <f t="shared" si="209"/>
        <v>NO</v>
      </c>
      <c r="AC961" t="str">
        <f>IF(AND(AND(G961&gt;=2007,G961&lt;=2009),OR(S961&lt;&gt;"MTA",S961&lt;&gt;"Fandango"),OR(P961="Food",P961="Shopping",P961="Entertainment")),"Awesome Transaction",IF(AND(G961&lt;=2010,Q961&lt;&gt;"Alcohol"),"Late Transaction",IF(G961=2006,"Early Transaction","CRAP Transaction")))</f>
        <v>Awesome Transaction</v>
      </c>
    </row>
    <row r="962" spans="1:29" x14ac:dyDescent="0.25">
      <c r="A962" s="2">
        <v>961</v>
      </c>
      <c r="B962" s="3" t="str">
        <f>TEXT(C962,"yymmdd") &amp; "-" &amp; UPPER(LEFT(P962,2)) &amp; "-" &amp; UPPER(LEFT(S962,3))</f>
        <v>080905-FO-TRA</v>
      </c>
      <c r="C962" s="3">
        <v>39696</v>
      </c>
      <c r="D962" s="3">
        <f t="shared" si="197"/>
        <v>39710</v>
      </c>
      <c r="E962" s="3">
        <f t="shared" si="198"/>
        <v>39757</v>
      </c>
      <c r="F962" s="3">
        <f t="shared" si="199"/>
        <v>39721</v>
      </c>
      <c r="G962" s="61">
        <f t="shared" si="200"/>
        <v>2008</v>
      </c>
      <c r="H962" s="61">
        <f t="shared" si="201"/>
        <v>9</v>
      </c>
      <c r="I962" s="61" t="str">
        <f>VLOOKUP(H962,'Lookup Values'!$C$2:$D$13,2,FALSE)</f>
        <v>SEP</v>
      </c>
      <c r="J962" s="61">
        <f t="shared" si="202"/>
        <v>5</v>
      </c>
      <c r="K962" s="61">
        <f t="shared" si="203"/>
        <v>6</v>
      </c>
      <c r="L962" s="61" t="str">
        <f>VLOOKUP(K962,'Lookup Values'!$F$2:$G$8,2,FALSE)</f>
        <v>Friday</v>
      </c>
      <c r="M962" s="3">
        <v>39699</v>
      </c>
      <c r="N962" s="63">
        <f t="shared" ref="N962:N1001" si="210">M962-C962</f>
        <v>3</v>
      </c>
      <c r="O962" s="8">
        <v>0.76941134528849375</v>
      </c>
      <c r="P962" t="s">
        <v>18</v>
      </c>
      <c r="Q962" t="s">
        <v>31</v>
      </c>
      <c r="R962" t="str">
        <f t="shared" si="204"/>
        <v>Food: Groceries</v>
      </c>
      <c r="S962" t="s">
        <v>30</v>
      </c>
      <c r="T962" t="s">
        <v>16</v>
      </c>
      <c r="U962" s="1">
        <v>51</v>
      </c>
      <c r="V962" s="1" t="str">
        <f t="shared" si="205"/>
        <v>Food: $51.00</v>
      </c>
      <c r="W962" s="1">
        <f>IF(U962="","",ROUND(U962*'Lookup Values'!$A$2,2))</f>
        <v>4.53</v>
      </c>
      <c r="X962" s="9" t="str">
        <f t="shared" si="206"/>
        <v>Expense</v>
      </c>
      <c r="Y962" s="2" t="s">
        <v>514</v>
      </c>
      <c r="Z962" s="3">
        <f t="shared" si="207"/>
        <v>39696</v>
      </c>
      <c r="AA962" s="67" t="str">
        <f t="shared" si="208"/>
        <v>NO</v>
      </c>
      <c r="AB962" s="2" t="str">
        <f t="shared" si="209"/>
        <v>NO</v>
      </c>
      <c r="AC962" t="str">
        <f>IF(AND(AND(G962&gt;=2007,G962&lt;=2009),OR(S962&lt;&gt;"MTA",S962&lt;&gt;"Fandango"),OR(P962="Food",P962="Shopping",P962="Entertainment")),"Awesome Transaction",IF(AND(G962&lt;=2010,Q962&lt;&gt;"Alcohol"),"Late Transaction",IF(G962=2006,"Early Transaction","CRAP Transaction")))</f>
        <v>Awesome Transaction</v>
      </c>
    </row>
    <row r="963" spans="1:29" x14ac:dyDescent="0.25">
      <c r="A963" s="2">
        <v>962</v>
      </c>
      <c r="B963" s="3" t="str">
        <f>TEXT(C963,"yymmdd") &amp; "-" &amp; UPPER(LEFT(P963,2)) &amp; "-" &amp; UPPER(LEFT(S963,3))</f>
        <v>120128-IN-AUN</v>
      </c>
      <c r="C963" s="3">
        <v>40936</v>
      </c>
      <c r="D963" s="3">
        <f t="shared" ref="D963:D1001" si="211">WORKDAY(C963,10)</f>
        <v>40949</v>
      </c>
      <c r="E963" s="3">
        <f t="shared" ref="E963:E1001" si="212">EDATE(C963,2)</f>
        <v>40996</v>
      </c>
      <c r="F963" s="3">
        <f t="shared" ref="F963:F1001" si="213">EOMONTH(C963,0)</f>
        <v>40939</v>
      </c>
      <c r="G963" s="61">
        <f t="shared" ref="G963:G1001" si="214">YEAR(C963)</f>
        <v>2012</v>
      </c>
      <c r="H963" s="61">
        <f t="shared" ref="H963:H1001" si="215">MONTH(C963)</f>
        <v>1</v>
      </c>
      <c r="I963" s="61" t="str">
        <f>VLOOKUP(H963,'Lookup Values'!$C$2:$D$13,2,FALSE)</f>
        <v>JAN</v>
      </c>
      <c r="J963" s="61">
        <f t="shared" ref="J963:J1001" si="216">DAY(C963)</f>
        <v>28</v>
      </c>
      <c r="K963" s="61">
        <f t="shared" ref="K963:K1001" si="217">WEEKDAY(C963)</f>
        <v>7</v>
      </c>
      <c r="L963" s="61" t="str">
        <f>VLOOKUP(K963,'Lookup Values'!$F$2:$G$8,2,FALSE)</f>
        <v>Saturday</v>
      </c>
      <c r="M963" s="3">
        <v>40944</v>
      </c>
      <c r="N963" s="63">
        <f t="shared" si="210"/>
        <v>8</v>
      </c>
      <c r="O963" s="8">
        <v>0.78416337988917828</v>
      </c>
      <c r="P963" t="s">
        <v>61</v>
      </c>
      <c r="Q963" t="s">
        <v>64</v>
      </c>
      <c r="R963" t="str">
        <f t="shared" ref="R963:R1001" si="218">P963 &amp; ": " &amp; Q963</f>
        <v>Income: Gift Received</v>
      </c>
      <c r="S963" t="s">
        <v>67</v>
      </c>
      <c r="T963" t="s">
        <v>26</v>
      </c>
      <c r="U963" s="1">
        <v>156</v>
      </c>
      <c r="V963" s="1" t="str">
        <f t="shared" ref="V963:V1001" si="219">P963 &amp; ": " &amp; TEXT(U963,"$#,###.00")</f>
        <v>Income: $156.00</v>
      </c>
      <c r="W963" s="1">
        <f>IF(U963="","",ROUND(U963*'Lookup Values'!$A$2,2))</f>
        <v>13.85</v>
      </c>
      <c r="X963" s="9" t="str">
        <f t="shared" ref="X963:X1001" si="220">IF(P963="Income","Income","Expense")</f>
        <v>Income</v>
      </c>
      <c r="Y963" s="2" t="s">
        <v>838</v>
      </c>
      <c r="Z963" s="3">
        <f t="shared" ref="Z963:Z1001" si="221">VALUE(SUBSTITUTE(Y963,".","/"))</f>
        <v>40936</v>
      </c>
      <c r="AA963" s="67" t="str">
        <f t="shared" ref="AA963:AA1001" si="222">IF(OR(P963="Transportation",Q963="Professional Development",Q963="Electronics"),"YES","NO")</f>
        <v>NO</v>
      </c>
      <c r="AB963" s="2" t="str">
        <f t="shared" ref="AB963:AB1001" si="223">IF(AND(AA963="YES",U963&gt;=400),"YES","NO")</f>
        <v>NO</v>
      </c>
      <c r="AC963" t="str">
        <f>IF(AND(AND(G963&gt;=2007,G963&lt;=2009),OR(S963&lt;&gt;"MTA",S963&lt;&gt;"Fandango"),OR(P963="Food",P963="Shopping",P963="Entertainment")),"Awesome Transaction",IF(AND(G963&lt;=2010,Q963&lt;&gt;"Alcohol"),"Late Transaction",IF(G963=2006,"Early Transaction","CRAP Transaction")))</f>
        <v>CRAP Transaction</v>
      </c>
    </row>
    <row r="964" spans="1:29" x14ac:dyDescent="0.25">
      <c r="A964" s="2">
        <v>963</v>
      </c>
      <c r="B964" s="3" t="str">
        <f>TEXT(C964,"yymmdd") &amp; "-" &amp; UPPER(LEFT(P964,2)) &amp; "-" &amp; UPPER(LEFT(S964,3))</f>
        <v>070108-ED-SKI</v>
      </c>
      <c r="C964" s="3">
        <v>39090</v>
      </c>
      <c r="D964" s="3">
        <f t="shared" si="211"/>
        <v>39104</v>
      </c>
      <c r="E964" s="3">
        <f t="shared" si="212"/>
        <v>39149</v>
      </c>
      <c r="F964" s="3">
        <f t="shared" si="213"/>
        <v>39113</v>
      </c>
      <c r="G964" s="61">
        <f t="shared" si="214"/>
        <v>2007</v>
      </c>
      <c r="H964" s="61">
        <f t="shared" si="215"/>
        <v>1</v>
      </c>
      <c r="I964" s="61" t="str">
        <f>VLOOKUP(H964,'Lookup Values'!$C$2:$D$13,2,FALSE)</f>
        <v>JAN</v>
      </c>
      <c r="J964" s="61">
        <f t="shared" si="216"/>
        <v>8</v>
      </c>
      <c r="K964" s="61">
        <f t="shared" si="217"/>
        <v>2</v>
      </c>
      <c r="L964" s="61" t="str">
        <f>VLOOKUP(K964,'Lookup Values'!$F$2:$G$8,2,FALSE)</f>
        <v>Monday</v>
      </c>
      <c r="M964" s="3">
        <v>39094</v>
      </c>
      <c r="N964" s="63">
        <f t="shared" si="210"/>
        <v>4</v>
      </c>
      <c r="O964" s="8">
        <v>0.85730142088599182</v>
      </c>
      <c r="P964" t="s">
        <v>24</v>
      </c>
      <c r="Q964" t="s">
        <v>36</v>
      </c>
      <c r="R964" t="str">
        <f t="shared" si="218"/>
        <v>Education: Professional Development</v>
      </c>
      <c r="S964" t="s">
        <v>35</v>
      </c>
      <c r="T964" t="s">
        <v>29</v>
      </c>
      <c r="U964" s="1">
        <v>89</v>
      </c>
      <c r="V964" s="1" t="str">
        <f t="shared" si="219"/>
        <v>Education: $89.00</v>
      </c>
      <c r="W964" s="1">
        <f>IF(U964="","",ROUND(U964*'Lookup Values'!$A$2,2))</f>
        <v>7.9</v>
      </c>
      <c r="X964" s="9" t="str">
        <f t="shared" si="220"/>
        <v>Expense</v>
      </c>
      <c r="Y964" s="2" t="s">
        <v>776</v>
      </c>
      <c r="Z964" s="3">
        <f t="shared" si="221"/>
        <v>39090</v>
      </c>
      <c r="AA964" s="67" t="str">
        <f t="shared" si="222"/>
        <v>YES</v>
      </c>
      <c r="AB964" s="2" t="str">
        <f t="shared" si="223"/>
        <v>NO</v>
      </c>
      <c r="AC964" t="str">
        <f>IF(AND(AND(G964&gt;=2007,G964&lt;=2009),OR(S964&lt;&gt;"MTA",S964&lt;&gt;"Fandango"),OR(P964="Food",P964="Shopping",P964="Entertainment")),"Awesome Transaction",IF(AND(G964&lt;=2010,Q964&lt;&gt;"Alcohol"),"Late Transaction",IF(G964=2006,"Early Transaction","CRAP Transaction")))</f>
        <v>Late Transaction</v>
      </c>
    </row>
    <row r="965" spans="1:29" x14ac:dyDescent="0.25">
      <c r="A965" s="2">
        <v>964</v>
      </c>
      <c r="B965" s="3" t="str">
        <f>TEXT(C965,"yymmdd") &amp; "-" &amp; UPPER(LEFT(P965,2)) &amp; "-" &amp; UPPER(LEFT(S965,3))</f>
        <v>100215-EN-FAN</v>
      </c>
      <c r="C965" s="3">
        <v>40224</v>
      </c>
      <c r="D965" s="3">
        <f t="shared" si="211"/>
        <v>40238</v>
      </c>
      <c r="E965" s="3">
        <f t="shared" si="212"/>
        <v>40283</v>
      </c>
      <c r="F965" s="3">
        <f t="shared" si="213"/>
        <v>40237</v>
      </c>
      <c r="G965" s="61">
        <f t="shared" si="214"/>
        <v>2010</v>
      </c>
      <c r="H965" s="61">
        <f t="shared" si="215"/>
        <v>2</v>
      </c>
      <c r="I965" s="61" t="str">
        <f>VLOOKUP(H965,'Lookup Values'!$C$2:$D$13,2,FALSE)</f>
        <v>FEB</v>
      </c>
      <c r="J965" s="61">
        <f t="shared" si="216"/>
        <v>15</v>
      </c>
      <c r="K965" s="61">
        <f t="shared" si="217"/>
        <v>2</v>
      </c>
      <c r="L965" s="61" t="str">
        <f>VLOOKUP(K965,'Lookup Values'!$F$2:$G$8,2,FALSE)</f>
        <v>Monday</v>
      </c>
      <c r="M965" s="3">
        <v>40229</v>
      </c>
      <c r="N965" s="63">
        <f t="shared" si="210"/>
        <v>5</v>
      </c>
      <c r="O965" s="8">
        <v>0.65316273504762778</v>
      </c>
      <c r="P965" t="s">
        <v>14</v>
      </c>
      <c r="Q965" t="s">
        <v>28</v>
      </c>
      <c r="R965" t="str">
        <f t="shared" si="218"/>
        <v>Entertainment: Movies</v>
      </c>
      <c r="S965" t="s">
        <v>27</v>
      </c>
      <c r="T965" t="s">
        <v>26</v>
      </c>
      <c r="U965" s="1">
        <v>71</v>
      </c>
      <c r="V965" s="1" t="str">
        <f t="shared" si="219"/>
        <v>Entertainment: $71.00</v>
      </c>
      <c r="W965" s="1">
        <f>IF(U965="","",ROUND(U965*'Lookup Values'!$A$2,2))</f>
        <v>6.3</v>
      </c>
      <c r="X965" s="9" t="str">
        <f t="shared" si="220"/>
        <v>Expense</v>
      </c>
      <c r="Y965" s="2" t="s">
        <v>839</v>
      </c>
      <c r="Z965" s="3">
        <f t="shared" si="221"/>
        <v>40224</v>
      </c>
      <c r="AA965" s="67" t="str">
        <f t="shared" si="222"/>
        <v>NO</v>
      </c>
      <c r="AB965" s="2" t="str">
        <f t="shared" si="223"/>
        <v>NO</v>
      </c>
      <c r="AC965" t="str">
        <f>IF(AND(AND(G965&gt;=2007,G965&lt;=2009),OR(S965&lt;&gt;"MTA",S965&lt;&gt;"Fandango"),OR(P965="Food",P965="Shopping",P965="Entertainment")),"Awesome Transaction",IF(AND(G965&lt;=2010,Q965&lt;&gt;"Alcohol"),"Late Transaction",IF(G965=2006,"Early Transaction","CRAP Transaction")))</f>
        <v>Late Transaction</v>
      </c>
    </row>
    <row r="966" spans="1:29" x14ac:dyDescent="0.25">
      <c r="A966" s="2">
        <v>965</v>
      </c>
      <c r="B966" s="3" t="str">
        <f>TEXT(C966,"yymmdd") &amp; "-" &amp; UPPER(LEFT(P966,2)) &amp; "-" &amp; UPPER(LEFT(S966,3))</f>
        <v>120629-BI-CON</v>
      </c>
      <c r="C966" s="3">
        <v>41089</v>
      </c>
      <c r="D966" s="3">
        <f t="shared" si="211"/>
        <v>41103</v>
      </c>
      <c r="E966" s="3">
        <f t="shared" si="212"/>
        <v>41150</v>
      </c>
      <c r="F966" s="3">
        <f t="shared" si="213"/>
        <v>41090</v>
      </c>
      <c r="G966" s="61">
        <f t="shared" si="214"/>
        <v>2012</v>
      </c>
      <c r="H966" s="61">
        <f t="shared" si="215"/>
        <v>6</v>
      </c>
      <c r="I966" s="61" t="str">
        <f>VLOOKUP(H966,'Lookup Values'!$C$2:$D$13,2,FALSE)</f>
        <v>JUN</v>
      </c>
      <c r="J966" s="61">
        <f t="shared" si="216"/>
        <v>29</v>
      </c>
      <c r="K966" s="61">
        <f t="shared" si="217"/>
        <v>6</v>
      </c>
      <c r="L966" s="61" t="str">
        <f>VLOOKUP(K966,'Lookup Values'!$F$2:$G$8,2,FALSE)</f>
        <v>Friday</v>
      </c>
      <c r="M966" s="3">
        <v>41094</v>
      </c>
      <c r="N966" s="63">
        <f t="shared" si="210"/>
        <v>5</v>
      </c>
      <c r="O966" s="8">
        <v>0.50851692437936713</v>
      </c>
      <c r="P966" t="s">
        <v>48</v>
      </c>
      <c r="Q966" t="s">
        <v>49</v>
      </c>
      <c r="R966" t="str">
        <f t="shared" si="218"/>
        <v>Bills: Utilities</v>
      </c>
      <c r="S966" t="s">
        <v>47</v>
      </c>
      <c r="T966" t="s">
        <v>16</v>
      </c>
      <c r="U966" s="1">
        <v>464</v>
      </c>
      <c r="V966" s="1" t="str">
        <f t="shared" si="219"/>
        <v>Bills: $464.00</v>
      </c>
      <c r="W966" s="1">
        <f>IF(U966="","",ROUND(U966*'Lookup Values'!$A$2,2))</f>
        <v>41.18</v>
      </c>
      <c r="X966" s="9" t="str">
        <f t="shared" si="220"/>
        <v>Expense</v>
      </c>
      <c r="Y966" s="2" t="s">
        <v>840</v>
      </c>
      <c r="Z966" s="3">
        <f t="shared" si="221"/>
        <v>41089</v>
      </c>
      <c r="AA966" s="67" t="str">
        <f t="shared" si="222"/>
        <v>NO</v>
      </c>
      <c r="AB966" s="2" t="str">
        <f t="shared" si="223"/>
        <v>NO</v>
      </c>
      <c r="AC966" t="str">
        <f>IF(AND(AND(G966&gt;=2007,G966&lt;=2009),OR(S966&lt;&gt;"MTA",S966&lt;&gt;"Fandango"),OR(P966="Food",P966="Shopping",P966="Entertainment")),"Awesome Transaction",IF(AND(G966&lt;=2010,Q966&lt;&gt;"Alcohol"),"Late Transaction",IF(G966=2006,"Early Transaction","CRAP Transaction")))</f>
        <v>CRAP Transaction</v>
      </c>
    </row>
    <row r="967" spans="1:29" x14ac:dyDescent="0.25">
      <c r="A967" s="2">
        <v>966</v>
      </c>
      <c r="B967" s="3" t="str">
        <f>TEXT(C967,"yymmdd") &amp; "-" &amp; UPPER(LEFT(P967,2)) &amp; "-" &amp; UPPER(LEFT(S967,3))</f>
        <v>070201-ED-ANT</v>
      </c>
      <c r="C967" s="3">
        <v>39114</v>
      </c>
      <c r="D967" s="3">
        <f t="shared" si="211"/>
        <v>39128</v>
      </c>
      <c r="E967" s="3">
        <f t="shared" si="212"/>
        <v>39173</v>
      </c>
      <c r="F967" s="3">
        <f t="shared" si="213"/>
        <v>39141</v>
      </c>
      <c r="G967" s="61">
        <f t="shared" si="214"/>
        <v>2007</v>
      </c>
      <c r="H967" s="61">
        <f t="shared" si="215"/>
        <v>2</v>
      </c>
      <c r="I967" s="61" t="str">
        <f>VLOOKUP(H967,'Lookup Values'!$C$2:$D$13,2,FALSE)</f>
        <v>FEB</v>
      </c>
      <c r="J967" s="61">
        <f t="shared" si="216"/>
        <v>1</v>
      </c>
      <c r="K967" s="61">
        <f t="shared" si="217"/>
        <v>5</v>
      </c>
      <c r="L967" s="61" t="str">
        <f>VLOOKUP(K967,'Lookup Values'!$F$2:$G$8,2,FALSE)</f>
        <v>Thursday</v>
      </c>
      <c r="M967" s="3">
        <v>39116</v>
      </c>
      <c r="N967" s="63">
        <f t="shared" si="210"/>
        <v>2</v>
      </c>
      <c r="O967" s="8">
        <v>0.68996855952482705</v>
      </c>
      <c r="P967" t="s">
        <v>24</v>
      </c>
      <c r="Q967" t="s">
        <v>25</v>
      </c>
      <c r="R967" t="str">
        <f t="shared" si="218"/>
        <v>Education: Tango Lessons</v>
      </c>
      <c r="S967" t="s">
        <v>23</v>
      </c>
      <c r="T967" t="s">
        <v>29</v>
      </c>
      <c r="U967" s="1">
        <v>65</v>
      </c>
      <c r="V967" s="1" t="str">
        <f t="shared" si="219"/>
        <v>Education: $65.00</v>
      </c>
      <c r="W967" s="1">
        <f>IF(U967="","",ROUND(U967*'Lookup Values'!$A$2,2))</f>
        <v>5.77</v>
      </c>
      <c r="X967" s="9" t="str">
        <f t="shared" si="220"/>
        <v>Expense</v>
      </c>
      <c r="Y967" s="2" t="s">
        <v>841</v>
      </c>
      <c r="Z967" s="3">
        <f t="shared" si="221"/>
        <v>39114</v>
      </c>
      <c r="AA967" s="67" t="str">
        <f t="shared" si="222"/>
        <v>NO</v>
      </c>
      <c r="AB967" s="2" t="str">
        <f t="shared" si="223"/>
        <v>NO</v>
      </c>
      <c r="AC967" t="str">
        <f>IF(AND(AND(G967&gt;=2007,G967&lt;=2009),OR(S967&lt;&gt;"MTA",S967&lt;&gt;"Fandango"),OR(P967="Food",P967="Shopping",P967="Entertainment")),"Awesome Transaction",IF(AND(G967&lt;=2010,Q967&lt;&gt;"Alcohol"),"Late Transaction",IF(G967=2006,"Early Transaction","CRAP Transaction")))</f>
        <v>Late Transaction</v>
      </c>
    </row>
    <row r="968" spans="1:29" x14ac:dyDescent="0.25">
      <c r="A968" s="2">
        <v>967</v>
      </c>
      <c r="B968" s="3" t="str">
        <f>TEXT(C968,"yymmdd") &amp; "-" &amp; UPPER(LEFT(P968,2)) &amp; "-" &amp; UPPER(LEFT(S968,3))</f>
        <v>090920-EN-MOE</v>
      </c>
      <c r="C968" s="3">
        <v>40076</v>
      </c>
      <c r="D968" s="3">
        <f t="shared" si="211"/>
        <v>40088</v>
      </c>
      <c r="E968" s="3">
        <f t="shared" si="212"/>
        <v>40137</v>
      </c>
      <c r="F968" s="3">
        <f t="shared" si="213"/>
        <v>40086</v>
      </c>
      <c r="G968" s="61">
        <f t="shared" si="214"/>
        <v>2009</v>
      </c>
      <c r="H968" s="61">
        <f t="shared" si="215"/>
        <v>9</v>
      </c>
      <c r="I968" s="61" t="str">
        <f>VLOOKUP(H968,'Lookup Values'!$C$2:$D$13,2,FALSE)</f>
        <v>SEP</v>
      </c>
      <c r="J968" s="61">
        <f t="shared" si="216"/>
        <v>20</v>
      </c>
      <c r="K968" s="61">
        <f t="shared" si="217"/>
        <v>1</v>
      </c>
      <c r="L968" s="61" t="str">
        <f>VLOOKUP(K968,'Lookup Values'!$F$2:$G$8,2,FALSE)</f>
        <v>Sunday</v>
      </c>
      <c r="M968" s="3">
        <v>40080</v>
      </c>
      <c r="N968" s="63">
        <f t="shared" si="210"/>
        <v>4</v>
      </c>
      <c r="O968" s="8">
        <v>2.8796407999448603E-2</v>
      </c>
      <c r="P968" t="s">
        <v>14</v>
      </c>
      <c r="Q968" t="s">
        <v>15</v>
      </c>
      <c r="R968" t="str">
        <f t="shared" si="218"/>
        <v>Entertainment: Alcohol</v>
      </c>
      <c r="S968" t="s">
        <v>13</v>
      </c>
      <c r="T968" t="s">
        <v>26</v>
      </c>
      <c r="U968" s="1">
        <v>209</v>
      </c>
      <c r="V968" s="1" t="str">
        <f t="shared" si="219"/>
        <v>Entertainment: $209.00</v>
      </c>
      <c r="W968" s="1">
        <f>IF(U968="","",ROUND(U968*'Lookup Values'!$A$2,2))</f>
        <v>18.55</v>
      </c>
      <c r="X968" s="9" t="str">
        <f t="shared" si="220"/>
        <v>Expense</v>
      </c>
      <c r="Y968" s="2" t="s">
        <v>330</v>
      </c>
      <c r="Z968" s="3">
        <f t="shared" si="221"/>
        <v>40076</v>
      </c>
      <c r="AA968" s="67" t="str">
        <f t="shared" si="222"/>
        <v>NO</v>
      </c>
      <c r="AB968" s="2" t="str">
        <f t="shared" si="223"/>
        <v>NO</v>
      </c>
      <c r="AC968" t="str">
        <f>IF(AND(AND(G968&gt;=2007,G968&lt;=2009),OR(S968&lt;&gt;"MTA",S968&lt;&gt;"Fandango"),OR(P968="Food",P968="Shopping",P968="Entertainment")),"Awesome Transaction",IF(AND(G968&lt;=2010,Q968&lt;&gt;"Alcohol"),"Late Transaction",IF(G968=2006,"Early Transaction","CRAP Transaction")))</f>
        <v>Awesome Transaction</v>
      </c>
    </row>
    <row r="969" spans="1:29" x14ac:dyDescent="0.25">
      <c r="A969" s="2">
        <v>968</v>
      </c>
      <c r="B969" s="3" t="str">
        <f>TEXT(C969,"yymmdd") &amp; "-" &amp; UPPER(LEFT(P969,2)) &amp; "-" &amp; UPPER(LEFT(S969,3))</f>
        <v>080808-SH-AMA</v>
      </c>
      <c r="C969" s="3">
        <v>39668</v>
      </c>
      <c r="D969" s="3">
        <f t="shared" si="211"/>
        <v>39682</v>
      </c>
      <c r="E969" s="3">
        <f t="shared" si="212"/>
        <v>39729</v>
      </c>
      <c r="F969" s="3">
        <f t="shared" si="213"/>
        <v>39691</v>
      </c>
      <c r="G969" s="61">
        <f t="shared" si="214"/>
        <v>2008</v>
      </c>
      <c r="H969" s="61">
        <f t="shared" si="215"/>
        <v>8</v>
      </c>
      <c r="I969" s="61" t="str">
        <f>VLOOKUP(H969,'Lookup Values'!$C$2:$D$13,2,FALSE)</f>
        <v>AUG</v>
      </c>
      <c r="J969" s="61">
        <f t="shared" si="216"/>
        <v>8</v>
      </c>
      <c r="K969" s="61">
        <f t="shared" si="217"/>
        <v>6</v>
      </c>
      <c r="L969" s="61" t="str">
        <f>VLOOKUP(K969,'Lookup Values'!$F$2:$G$8,2,FALSE)</f>
        <v>Friday</v>
      </c>
      <c r="M969" s="3">
        <v>39671</v>
      </c>
      <c r="N969" s="63">
        <f t="shared" si="210"/>
        <v>3</v>
      </c>
      <c r="O969" s="8">
        <v>0.65097649352230624</v>
      </c>
      <c r="P969" t="s">
        <v>21</v>
      </c>
      <c r="Q969" t="s">
        <v>22</v>
      </c>
      <c r="R969" t="str">
        <f t="shared" si="218"/>
        <v>Shopping: Electronics</v>
      </c>
      <c r="S969" t="s">
        <v>20</v>
      </c>
      <c r="T969" t="s">
        <v>16</v>
      </c>
      <c r="U969" s="1">
        <v>76</v>
      </c>
      <c r="V969" s="1" t="str">
        <f t="shared" si="219"/>
        <v>Shopping: $76.00</v>
      </c>
      <c r="W969" s="1">
        <f>IF(U969="","",ROUND(U969*'Lookup Values'!$A$2,2))</f>
        <v>6.75</v>
      </c>
      <c r="X969" s="9" t="str">
        <f t="shared" si="220"/>
        <v>Expense</v>
      </c>
      <c r="Y969" s="2" t="s">
        <v>842</v>
      </c>
      <c r="Z969" s="3">
        <f t="shared" si="221"/>
        <v>39668</v>
      </c>
      <c r="AA969" s="67" t="str">
        <f t="shared" si="222"/>
        <v>YES</v>
      </c>
      <c r="AB969" s="2" t="str">
        <f t="shared" si="223"/>
        <v>NO</v>
      </c>
      <c r="AC969" t="str">
        <f>IF(AND(AND(G969&gt;=2007,G969&lt;=2009),OR(S969&lt;&gt;"MTA",S969&lt;&gt;"Fandango"),OR(P969="Food",P969="Shopping",P969="Entertainment")),"Awesome Transaction",IF(AND(G969&lt;=2010,Q969&lt;&gt;"Alcohol"),"Late Transaction",IF(G969=2006,"Early Transaction","CRAP Transaction")))</f>
        <v>Awesome Transaction</v>
      </c>
    </row>
    <row r="970" spans="1:29" x14ac:dyDescent="0.25">
      <c r="A970" s="2">
        <v>969</v>
      </c>
      <c r="B970" s="3" t="str">
        <f>TEXT(C970,"yymmdd") &amp; "-" &amp; UPPER(LEFT(P970,2)) &amp; "-" &amp; UPPER(LEFT(S970,3))</f>
        <v>110711-SH-AMA</v>
      </c>
      <c r="C970" s="3">
        <v>40735</v>
      </c>
      <c r="D970" s="3">
        <f t="shared" si="211"/>
        <v>40749</v>
      </c>
      <c r="E970" s="3">
        <f t="shared" si="212"/>
        <v>40797</v>
      </c>
      <c r="F970" s="3">
        <f t="shared" si="213"/>
        <v>40755</v>
      </c>
      <c r="G970" s="61">
        <f t="shared" si="214"/>
        <v>2011</v>
      </c>
      <c r="H970" s="61">
        <f t="shared" si="215"/>
        <v>7</v>
      </c>
      <c r="I970" s="61" t="str">
        <f>VLOOKUP(H970,'Lookup Values'!$C$2:$D$13,2,FALSE)</f>
        <v>JUL</v>
      </c>
      <c r="J970" s="61">
        <f t="shared" si="216"/>
        <v>11</v>
      </c>
      <c r="K970" s="61">
        <f t="shared" si="217"/>
        <v>2</v>
      </c>
      <c r="L970" s="61" t="str">
        <f>VLOOKUP(K970,'Lookup Values'!$F$2:$G$8,2,FALSE)</f>
        <v>Monday</v>
      </c>
      <c r="M970" s="3">
        <v>40742</v>
      </c>
      <c r="N970" s="63">
        <f t="shared" si="210"/>
        <v>7</v>
      </c>
      <c r="O970" s="8">
        <v>0.3596434210301408</v>
      </c>
      <c r="P970" t="s">
        <v>21</v>
      </c>
      <c r="Q970" t="s">
        <v>22</v>
      </c>
      <c r="R970" t="str">
        <f t="shared" si="218"/>
        <v>Shopping: Electronics</v>
      </c>
      <c r="S970" t="s">
        <v>20</v>
      </c>
      <c r="T970" t="s">
        <v>29</v>
      </c>
      <c r="U970" s="1">
        <v>61</v>
      </c>
      <c r="V970" s="1" t="str">
        <f t="shared" si="219"/>
        <v>Shopping: $61.00</v>
      </c>
      <c r="W970" s="1">
        <f>IF(U970="","",ROUND(U970*'Lookup Values'!$A$2,2))</f>
        <v>5.41</v>
      </c>
      <c r="X970" s="9" t="str">
        <f t="shared" si="220"/>
        <v>Expense</v>
      </c>
      <c r="Y970" s="2" t="s">
        <v>843</v>
      </c>
      <c r="Z970" s="3">
        <f t="shared" si="221"/>
        <v>40735</v>
      </c>
      <c r="AA970" s="67" t="str">
        <f t="shared" si="222"/>
        <v>YES</v>
      </c>
      <c r="AB970" s="2" t="str">
        <f t="shared" si="223"/>
        <v>NO</v>
      </c>
      <c r="AC970" t="str">
        <f>IF(AND(AND(G970&gt;=2007,G970&lt;=2009),OR(S970&lt;&gt;"MTA",S970&lt;&gt;"Fandango"),OR(P970="Food",P970="Shopping",P970="Entertainment")),"Awesome Transaction",IF(AND(G970&lt;=2010,Q970&lt;&gt;"Alcohol"),"Late Transaction",IF(G970=2006,"Early Transaction","CRAP Transaction")))</f>
        <v>CRAP Transaction</v>
      </c>
    </row>
    <row r="971" spans="1:29" x14ac:dyDescent="0.25">
      <c r="A971" s="2">
        <v>970</v>
      </c>
      <c r="B971" s="3" t="str">
        <f>TEXT(C971,"yymmdd") &amp; "-" &amp; UPPER(LEFT(P971,2)) &amp; "-" &amp; UPPER(LEFT(S971,3))</f>
        <v>090801-EN-FAN</v>
      </c>
      <c r="C971" s="3">
        <v>40026</v>
      </c>
      <c r="D971" s="3">
        <f t="shared" si="211"/>
        <v>40039</v>
      </c>
      <c r="E971" s="3">
        <f t="shared" si="212"/>
        <v>40087</v>
      </c>
      <c r="F971" s="3">
        <f t="shared" si="213"/>
        <v>40056</v>
      </c>
      <c r="G971" s="61">
        <f t="shared" si="214"/>
        <v>2009</v>
      </c>
      <c r="H971" s="61">
        <f t="shared" si="215"/>
        <v>8</v>
      </c>
      <c r="I971" s="61" t="str">
        <f>VLOOKUP(H971,'Lookup Values'!$C$2:$D$13,2,FALSE)</f>
        <v>AUG</v>
      </c>
      <c r="J971" s="61">
        <f t="shared" si="216"/>
        <v>1</v>
      </c>
      <c r="K971" s="61">
        <f t="shared" si="217"/>
        <v>7</v>
      </c>
      <c r="L971" s="61" t="str">
        <f>VLOOKUP(K971,'Lookup Values'!$F$2:$G$8,2,FALSE)</f>
        <v>Saturday</v>
      </c>
      <c r="M971" s="3">
        <v>40029</v>
      </c>
      <c r="N971" s="63">
        <f t="shared" si="210"/>
        <v>3</v>
      </c>
      <c r="O971" s="8">
        <v>0.75192568159035844</v>
      </c>
      <c r="P971" t="s">
        <v>14</v>
      </c>
      <c r="Q971" t="s">
        <v>28</v>
      </c>
      <c r="R971" t="str">
        <f t="shared" si="218"/>
        <v>Entertainment: Movies</v>
      </c>
      <c r="S971" t="s">
        <v>27</v>
      </c>
      <c r="T971" t="s">
        <v>29</v>
      </c>
      <c r="U971" s="1">
        <v>134</v>
      </c>
      <c r="V971" s="1" t="str">
        <f t="shared" si="219"/>
        <v>Entertainment: $134.00</v>
      </c>
      <c r="W971" s="1">
        <f>IF(U971="","",ROUND(U971*'Lookup Values'!$A$2,2))</f>
        <v>11.89</v>
      </c>
      <c r="X971" s="9" t="str">
        <f t="shared" si="220"/>
        <v>Expense</v>
      </c>
      <c r="Y971" s="2" t="s">
        <v>548</v>
      </c>
      <c r="Z971" s="3">
        <f t="shared" si="221"/>
        <v>40026</v>
      </c>
      <c r="AA971" s="67" t="str">
        <f t="shared" si="222"/>
        <v>NO</v>
      </c>
      <c r="AB971" s="2" t="str">
        <f t="shared" si="223"/>
        <v>NO</v>
      </c>
      <c r="AC971" t="str">
        <f>IF(AND(AND(G971&gt;=2007,G971&lt;=2009),OR(S971&lt;&gt;"MTA",S971&lt;&gt;"Fandango"),OR(P971="Food",P971="Shopping",P971="Entertainment")),"Awesome Transaction",IF(AND(G971&lt;=2010,Q971&lt;&gt;"Alcohol"),"Late Transaction",IF(G971=2006,"Early Transaction","CRAP Transaction")))</f>
        <v>Awesome Transaction</v>
      </c>
    </row>
    <row r="972" spans="1:29" x14ac:dyDescent="0.25">
      <c r="A972" s="2">
        <v>971</v>
      </c>
      <c r="B972" s="3" t="str">
        <f>TEXT(C972,"yymmdd") &amp; "-" &amp; UPPER(LEFT(P972,2)) &amp; "-" &amp; UPPER(LEFT(S972,3))</f>
        <v>101013-IN-EZE</v>
      </c>
      <c r="C972" s="3">
        <v>40464</v>
      </c>
      <c r="D972" s="3">
        <f t="shared" si="211"/>
        <v>40478</v>
      </c>
      <c r="E972" s="3">
        <f t="shared" si="212"/>
        <v>40525</v>
      </c>
      <c r="F972" s="3">
        <f t="shared" si="213"/>
        <v>40482</v>
      </c>
      <c r="G972" s="61">
        <f t="shared" si="214"/>
        <v>2010</v>
      </c>
      <c r="H972" s="61">
        <f t="shared" si="215"/>
        <v>10</v>
      </c>
      <c r="I972" s="61" t="str">
        <f>VLOOKUP(H972,'Lookup Values'!$C$2:$D$13,2,FALSE)</f>
        <v>OCT</v>
      </c>
      <c r="J972" s="61">
        <f t="shared" si="216"/>
        <v>13</v>
      </c>
      <c r="K972" s="61">
        <f t="shared" si="217"/>
        <v>4</v>
      </c>
      <c r="L972" s="61" t="str">
        <f>VLOOKUP(K972,'Lookup Values'!$F$2:$G$8,2,FALSE)</f>
        <v>Wednesday</v>
      </c>
      <c r="M972" s="3">
        <v>40467</v>
      </c>
      <c r="N972" s="63">
        <f t="shared" si="210"/>
        <v>3</v>
      </c>
      <c r="O972" s="8">
        <v>0.56081807508328307</v>
      </c>
      <c r="P972" t="s">
        <v>61</v>
      </c>
      <c r="Q972" t="s">
        <v>62</v>
      </c>
      <c r="R972" t="str">
        <f t="shared" si="218"/>
        <v>Income: Salary</v>
      </c>
      <c r="S972" t="s">
        <v>65</v>
      </c>
      <c r="T972" t="s">
        <v>29</v>
      </c>
      <c r="U972" s="1">
        <v>167</v>
      </c>
      <c r="V972" s="1" t="str">
        <f t="shared" si="219"/>
        <v>Income: $167.00</v>
      </c>
      <c r="W972" s="1">
        <f>IF(U972="","",ROUND(U972*'Lookup Values'!$A$2,2))</f>
        <v>14.82</v>
      </c>
      <c r="X972" s="9" t="str">
        <f t="shared" si="220"/>
        <v>Income</v>
      </c>
      <c r="Y972" s="2" t="s">
        <v>844</v>
      </c>
      <c r="Z972" s="3">
        <f t="shared" si="221"/>
        <v>40464</v>
      </c>
      <c r="AA972" s="67" t="str">
        <f t="shared" si="222"/>
        <v>NO</v>
      </c>
      <c r="AB972" s="2" t="str">
        <f t="shared" si="223"/>
        <v>NO</v>
      </c>
      <c r="AC972" t="str">
        <f>IF(AND(AND(G972&gt;=2007,G972&lt;=2009),OR(S972&lt;&gt;"MTA",S972&lt;&gt;"Fandango"),OR(P972="Food",P972="Shopping",P972="Entertainment")),"Awesome Transaction",IF(AND(G972&lt;=2010,Q972&lt;&gt;"Alcohol"),"Late Transaction",IF(G972=2006,"Early Transaction","CRAP Transaction")))</f>
        <v>Late Transaction</v>
      </c>
    </row>
    <row r="973" spans="1:29" x14ac:dyDescent="0.25">
      <c r="A973" s="2">
        <v>972</v>
      </c>
      <c r="B973" s="3" t="str">
        <f>TEXT(C973,"yymmdd") &amp; "-" &amp; UPPER(LEFT(P973,2)) &amp; "-" &amp; UPPER(LEFT(S973,3))</f>
        <v>120313-HE-FRE</v>
      </c>
      <c r="C973" s="3">
        <v>40981</v>
      </c>
      <c r="D973" s="3">
        <f t="shared" si="211"/>
        <v>40995</v>
      </c>
      <c r="E973" s="3">
        <f t="shared" si="212"/>
        <v>41042</v>
      </c>
      <c r="F973" s="3">
        <f t="shared" si="213"/>
        <v>40999</v>
      </c>
      <c r="G973" s="61">
        <f t="shared" si="214"/>
        <v>2012</v>
      </c>
      <c r="H973" s="61">
        <f t="shared" si="215"/>
        <v>3</v>
      </c>
      <c r="I973" s="61" t="str">
        <f>VLOOKUP(H973,'Lookup Values'!$C$2:$D$13,2,FALSE)</f>
        <v>MAR</v>
      </c>
      <c r="J973" s="61">
        <f t="shared" si="216"/>
        <v>13</v>
      </c>
      <c r="K973" s="61">
        <f t="shared" si="217"/>
        <v>3</v>
      </c>
      <c r="L973" s="61" t="str">
        <f>VLOOKUP(K973,'Lookup Values'!$F$2:$G$8,2,FALSE)</f>
        <v>Tuesday</v>
      </c>
      <c r="M973" s="3">
        <v>40983</v>
      </c>
      <c r="N973" s="63">
        <f t="shared" si="210"/>
        <v>2</v>
      </c>
      <c r="O973" s="8">
        <v>0.52648371190231569</v>
      </c>
      <c r="P973" t="s">
        <v>45</v>
      </c>
      <c r="Q973" t="s">
        <v>46</v>
      </c>
      <c r="R973" t="str">
        <f t="shared" si="218"/>
        <v>Health: Insurance Premium</v>
      </c>
      <c r="S973" t="s">
        <v>44</v>
      </c>
      <c r="T973" t="s">
        <v>26</v>
      </c>
      <c r="U973" s="1">
        <v>307</v>
      </c>
      <c r="V973" s="1" t="str">
        <f t="shared" si="219"/>
        <v>Health: $307.00</v>
      </c>
      <c r="W973" s="1">
        <f>IF(U973="","",ROUND(U973*'Lookup Values'!$A$2,2))</f>
        <v>27.25</v>
      </c>
      <c r="X973" s="9" t="str">
        <f t="shared" si="220"/>
        <v>Expense</v>
      </c>
      <c r="Y973" s="2" t="s">
        <v>265</v>
      </c>
      <c r="Z973" s="3">
        <f t="shared" si="221"/>
        <v>40981</v>
      </c>
      <c r="AA973" s="67" t="str">
        <f t="shared" si="222"/>
        <v>NO</v>
      </c>
      <c r="AB973" s="2" t="str">
        <f t="shared" si="223"/>
        <v>NO</v>
      </c>
      <c r="AC973" t="str">
        <f>IF(AND(AND(G973&gt;=2007,G973&lt;=2009),OR(S973&lt;&gt;"MTA",S973&lt;&gt;"Fandango"),OR(P973="Food",P973="Shopping",P973="Entertainment")),"Awesome Transaction",IF(AND(G973&lt;=2010,Q973&lt;&gt;"Alcohol"),"Late Transaction",IF(G973=2006,"Early Transaction","CRAP Transaction")))</f>
        <v>CRAP Transaction</v>
      </c>
    </row>
    <row r="974" spans="1:29" x14ac:dyDescent="0.25">
      <c r="A974" s="2">
        <v>973</v>
      </c>
      <c r="B974" s="3" t="str">
        <f>TEXT(C974,"yymmdd") &amp; "-" &amp; UPPER(LEFT(P974,2)) &amp; "-" &amp; UPPER(LEFT(S974,3))</f>
        <v>080918-EN-FAN</v>
      </c>
      <c r="C974" s="3">
        <v>39709</v>
      </c>
      <c r="D974" s="3">
        <f t="shared" si="211"/>
        <v>39723</v>
      </c>
      <c r="E974" s="3">
        <f t="shared" si="212"/>
        <v>39770</v>
      </c>
      <c r="F974" s="3">
        <f t="shared" si="213"/>
        <v>39721</v>
      </c>
      <c r="G974" s="61">
        <f t="shared" si="214"/>
        <v>2008</v>
      </c>
      <c r="H974" s="61">
        <f t="shared" si="215"/>
        <v>9</v>
      </c>
      <c r="I974" s="61" t="str">
        <f>VLOOKUP(H974,'Lookup Values'!$C$2:$D$13,2,FALSE)</f>
        <v>SEP</v>
      </c>
      <c r="J974" s="61">
        <f t="shared" si="216"/>
        <v>18</v>
      </c>
      <c r="K974" s="61">
        <f t="shared" si="217"/>
        <v>5</v>
      </c>
      <c r="L974" s="61" t="str">
        <f>VLOOKUP(K974,'Lookup Values'!$F$2:$G$8,2,FALSE)</f>
        <v>Thursday</v>
      </c>
      <c r="M974" s="3">
        <v>39713</v>
      </c>
      <c r="N974" s="63">
        <f t="shared" si="210"/>
        <v>4</v>
      </c>
      <c r="O974" s="8">
        <v>0.11311247191359819</v>
      </c>
      <c r="P974" t="s">
        <v>14</v>
      </c>
      <c r="Q974" t="s">
        <v>28</v>
      </c>
      <c r="R974" t="str">
        <f t="shared" si="218"/>
        <v>Entertainment: Movies</v>
      </c>
      <c r="S974" t="s">
        <v>27</v>
      </c>
      <c r="T974" t="s">
        <v>26</v>
      </c>
      <c r="U974" s="1">
        <v>76</v>
      </c>
      <c r="V974" s="1" t="str">
        <f t="shared" si="219"/>
        <v>Entertainment: $76.00</v>
      </c>
      <c r="W974" s="1">
        <f>IF(U974="","",ROUND(U974*'Lookup Values'!$A$2,2))</f>
        <v>6.75</v>
      </c>
      <c r="X974" s="9" t="str">
        <f t="shared" si="220"/>
        <v>Expense</v>
      </c>
      <c r="Y974" s="2" t="s">
        <v>553</v>
      </c>
      <c r="Z974" s="3">
        <f t="shared" si="221"/>
        <v>39709</v>
      </c>
      <c r="AA974" s="67" t="str">
        <f t="shared" si="222"/>
        <v>NO</v>
      </c>
      <c r="AB974" s="2" t="str">
        <f t="shared" si="223"/>
        <v>NO</v>
      </c>
      <c r="AC974" t="str">
        <f>IF(AND(AND(G974&gt;=2007,G974&lt;=2009),OR(S974&lt;&gt;"MTA",S974&lt;&gt;"Fandango"),OR(P974="Food",P974="Shopping",P974="Entertainment")),"Awesome Transaction",IF(AND(G974&lt;=2010,Q974&lt;&gt;"Alcohol"),"Late Transaction",IF(G974=2006,"Early Transaction","CRAP Transaction")))</f>
        <v>Awesome Transaction</v>
      </c>
    </row>
    <row r="975" spans="1:29" x14ac:dyDescent="0.25">
      <c r="A975" s="2">
        <v>974</v>
      </c>
      <c r="B975" s="3" t="str">
        <f>TEXT(C975,"yymmdd") &amp; "-" &amp; UPPER(LEFT(P975,2)) &amp; "-" &amp; UPPER(LEFT(S975,3))</f>
        <v>100516-IN-LEG</v>
      </c>
      <c r="C975" s="3">
        <v>40314</v>
      </c>
      <c r="D975" s="3">
        <f t="shared" si="211"/>
        <v>40326</v>
      </c>
      <c r="E975" s="3">
        <f t="shared" si="212"/>
        <v>40375</v>
      </c>
      <c r="F975" s="3">
        <f t="shared" si="213"/>
        <v>40329</v>
      </c>
      <c r="G975" s="61">
        <f t="shared" si="214"/>
        <v>2010</v>
      </c>
      <c r="H975" s="61">
        <f t="shared" si="215"/>
        <v>5</v>
      </c>
      <c r="I975" s="61" t="str">
        <f>VLOOKUP(H975,'Lookup Values'!$C$2:$D$13,2,FALSE)</f>
        <v>MAY</v>
      </c>
      <c r="J975" s="61">
        <f t="shared" si="216"/>
        <v>16</v>
      </c>
      <c r="K975" s="61">
        <f t="shared" si="217"/>
        <v>1</v>
      </c>
      <c r="L975" s="61" t="str">
        <f>VLOOKUP(K975,'Lookup Values'!$F$2:$G$8,2,FALSE)</f>
        <v>Sunday</v>
      </c>
      <c r="M975" s="3">
        <v>40316</v>
      </c>
      <c r="N975" s="63">
        <f t="shared" si="210"/>
        <v>2</v>
      </c>
      <c r="O975" s="8">
        <v>0.81053516996993524</v>
      </c>
      <c r="P975" t="s">
        <v>61</v>
      </c>
      <c r="Q975" t="s">
        <v>63</v>
      </c>
      <c r="R975" t="str">
        <f t="shared" si="218"/>
        <v>Income: Freelance Project</v>
      </c>
      <c r="S975" t="s">
        <v>66</v>
      </c>
      <c r="T975" t="s">
        <v>29</v>
      </c>
      <c r="U975" s="1">
        <v>8</v>
      </c>
      <c r="V975" s="1" t="str">
        <f t="shared" si="219"/>
        <v>Income: $8.00</v>
      </c>
      <c r="W975" s="1">
        <f>IF(U975="","",ROUND(U975*'Lookup Values'!$A$2,2))</f>
        <v>0.71</v>
      </c>
      <c r="X975" s="9" t="str">
        <f t="shared" si="220"/>
        <v>Income</v>
      </c>
      <c r="Y975" s="2" t="s">
        <v>845</v>
      </c>
      <c r="Z975" s="3">
        <f t="shared" si="221"/>
        <v>40314</v>
      </c>
      <c r="AA975" s="67" t="str">
        <f t="shared" si="222"/>
        <v>NO</v>
      </c>
      <c r="AB975" s="2" t="str">
        <f t="shared" si="223"/>
        <v>NO</v>
      </c>
      <c r="AC975" t="str">
        <f>IF(AND(AND(G975&gt;=2007,G975&lt;=2009),OR(S975&lt;&gt;"MTA",S975&lt;&gt;"Fandango"),OR(P975="Food",P975="Shopping",P975="Entertainment")),"Awesome Transaction",IF(AND(G975&lt;=2010,Q975&lt;&gt;"Alcohol"),"Late Transaction",IF(G975=2006,"Early Transaction","CRAP Transaction")))</f>
        <v>Late Transaction</v>
      </c>
    </row>
    <row r="976" spans="1:29" x14ac:dyDescent="0.25">
      <c r="A976" s="2">
        <v>975</v>
      </c>
      <c r="B976" s="3" t="str">
        <f>TEXT(C976,"yymmdd") &amp; "-" &amp; UPPER(LEFT(P976,2)) &amp; "-" &amp; UPPER(LEFT(S976,3))</f>
        <v>090915-HO-BED</v>
      </c>
      <c r="C976" s="3">
        <v>40071</v>
      </c>
      <c r="D976" s="3">
        <f t="shared" si="211"/>
        <v>40085</v>
      </c>
      <c r="E976" s="3">
        <f t="shared" si="212"/>
        <v>40132</v>
      </c>
      <c r="F976" s="3">
        <f t="shared" si="213"/>
        <v>40086</v>
      </c>
      <c r="G976" s="61">
        <f t="shared" si="214"/>
        <v>2009</v>
      </c>
      <c r="H976" s="61">
        <f t="shared" si="215"/>
        <v>9</v>
      </c>
      <c r="I976" s="61" t="str">
        <f>VLOOKUP(H976,'Lookup Values'!$C$2:$D$13,2,FALSE)</f>
        <v>SEP</v>
      </c>
      <c r="J976" s="61">
        <f t="shared" si="216"/>
        <v>15</v>
      </c>
      <c r="K976" s="61">
        <f t="shared" si="217"/>
        <v>3</v>
      </c>
      <c r="L976" s="61" t="str">
        <f>VLOOKUP(K976,'Lookup Values'!$F$2:$G$8,2,FALSE)</f>
        <v>Tuesday</v>
      </c>
      <c r="M976" s="3">
        <v>40073</v>
      </c>
      <c r="N976" s="63">
        <f t="shared" si="210"/>
        <v>2</v>
      </c>
      <c r="O976" s="8">
        <v>0.57363471407049893</v>
      </c>
      <c r="P976" t="s">
        <v>38</v>
      </c>
      <c r="Q976" t="s">
        <v>39</v>
      </c>
      <c r="R976" t="str">
        <f t="shared" si="218"/>
        <v>Home: Cleaning Supplies</v>
      </c>
      <c r="S976" t="s">
        <v>37</v>
      </c>
      <c r="T976" t="s">
        <v>26</v>
      </c>
      <c r="U976" s="1">
        <v>368</v>
      </c>
      <c r="V976" s="1" t="str">
        <f t="shared" si="219"/>
        <v>Home: $368.00</v>
      </c>
      <c r="W976" s="1">
        <f>IF(U976="","",ROUND(U976*'Lookup Values'!$A$2,2))</f>
        <v>32.659999999999997</v>
      </c>
      <c r="X976" s="9" t="str">
        <f t="shared" si="220"/>
        <v>Expense</v>
      </c>
      <c r="Y976" s="2" t="s">
        <v>218</v>
      </c>
      <c r="Z976" s="3">
        <f t="shared" si="221"/>
        <v>40071</v>
      </c>
      <c r="AA976" s="67" t="str">
        <f t="shared" si="222"/>
        <v>NO</v>
      </c>
      <c r="AB976" s="2" t="str">
        <f t="shared" si="223"/>
        <v>NO</v>
      </c>
      <c r="AC976" t="str">
        <f>IF(AND(AND(G976&gt;=2007,G976&lt;=2009),OR(S976&lt;&gt;"MTA",S976&lt;&gt;"Fandango"),OR(P976="Food",P976="Shopping",P976="Entertainment")),"Awesome Transaction",IF(AND(G976&lt;=2010,Q976&lt;&gt;"Alcohol"),"Late Transaction",IF(G976=2006,"Early Transaction","CRAP Transaction")))</f>
        <v>Late Transaction</v>
      </c>
    </row>
    <row r="977" spans="1:29" x14ac:dyDescent="0.25">
      <c r="A977" s="2">
        <v>976</v>
      </c>
      <c r="B977" s="3" t="str">
        <f>TEXT(C977,"yymmdd") &amp; "-" &amp; UPPER(LEFT(P977,2)) &amp; "-" &amp; UPPER(LEFT(S977,3))</f>
        <v>080713-TR-MTA</v>
      </c>
      <c r="C977" s="3">
        <v>39642</v>
      </c>
      <c r="D977" s="3">
        <f t="shared" si="211"/>
        <v>39654</v>
      </c>
      <c r="E977" s="3">
        <f t="shared" si="212"/>
        <v>39704</v>
      </c>
      <c r="F977" s="3">
        <f t="shared" si="213"/>
        <v>39660</v>
      </c>
      <c r="G977" s="61">
        <f t="shared" si="214"/>
        <v>2008</v>
      </c>
      <c r="H977" s="61">
        <f t="shared" si="215"/>
        <v>7</v>
      </c>
      <c r="I977" s="61" t="str">
        <f>VLOOKUP(H977,'Lookup Values'!$C$2:$D$13,2,FALSE)</f>
        <v>JUL</v>
      </c>
      <c r="J977" s="61">
        <f t="shared" si="216"/>
        <v>13</v>
      </c>
      <c r="K977" s="61">
        <f t="shared" si="217"/>
        <v>1</v>
      </c>
      <c r="L977" s="61" t="str">
        <f>VLOOKUP(K977,'Lookup Values'!$F$2:$G$8,2,FALSE)</f>
        <v>Sunday</v>
      </c>
      <c r="M977" s="3">
        <v>39651</v>
      </c>
      <c r="N977" s="63">
        <f t="shared" si="210"/>
        <v>9</v>
      </c>
      <c r="O977" s="8">
        <v>0.43820158681273347</v>
      </c>
      <c r="P977" t="s">
        <v>33</v>
      </c>
      <c r="Q977" t="s">
        <v>34</v>
      </c>
      <c r="R977" t="str">
        <f t="shared" si="218"/>
        <v>Transportation: Subway</v>
      </c>
      <c r="S977" t="s">
        <v>32</v>
      </c>
      <c r="T977" t="s">
        <v>26</v>
      </c>
      <c r="U977" s="1">
        <v>97</v>
      </c>
      <c r="V977" s="1" t="str">
        <f t="shared" si="219"/>
        <v>Transportation: $97.00</v>
      </c>
      <c r="W977" s="1">
        <f>IF(U977="","",ROUND(U977*'Lookup Values'!$A$2,2))</f>
        <v>8.61</v>
      </c>
      <c r="X977" s="9" t="str">
        <f t="shared" si="220"/>
        <v>Expense</v>
      </c>
      <c r="Y977" s="2" t="s">
        <v>300</v>
      </c>
      <c r="Z977" s="3">
        <f t="shared" si="221"/>
        <v>39642</v>
      </c>
      <c r="AA977" s="67" t="str">
        <f t="shared" si="222"/>
        <v>YES</v>
      </c>
      <c r="AB977" s="2" t="str">
        <f t="shared" si="223"/>
        <v>NO</v>
      </c>
      <c r="AC977" t="str">
        <f>IF(AND(AND(G977&gt;=2007,G977&lt;=2009),OR(S977&lt;&gt;"MTA",S977&lt;&gt;"Fandango"),OR(P977="Food",P977="Shopping",P977="Entertainment")),"Awesome Transaction",IF(AND(G977&lt;=2010,Q977&lt;&gt;"Alcohol"),"Late Transaction",IF(G977=2006,"Early Transaction","CRAP Transaction")))</f>
        <v>Late Transaction</v>
      </c>
    </row>
    <row r="978" spans="1:29" x14ac:dyDescent="0.25">
      <c r="A978" s="2">
        <v>977</v>
      </c>
      <c r="B978" s="3" t="str">
        <f>TEXT(C978,"yymmdd") &amp; "-" &amp; UPPER(LEFT(P978,2)) &amp; "-" &amp; UPPER(LEFT(S978,3))</f>
        <v>110326-IN-EZE</v>
      </c>
      <c r="C978" s="3">
        <v>40628</v>
      </c>
      <c r="D978" s="3">
        <f t="shared" si="211"/>
        <v>40641</v>
      </c>
      <c r="E978" s="3">
        <f t="shared" si="212"/>
        <v>40689</v>
      </c>
      <c r="F978" s="3">
        <f t="shared" si="213"/>
        <v>40633</v>
      </c>
      <c r="G978" s="61">
        <f t="shared" si="214"/>
        <v>2011</v>
      </c>
      <c r="H978" s="61">
        <f t="shared" si="215"/>
        <v>3</v>
      </c>
      <c r="I978" s="61" t="str">
        <f>VLOOKUP(H978,'Lookup Values'!$C$2:$D$13,2,FALSE)</f>
        <v>MAR</v>
      </c>
      <c r="J978" s="61">
        <f t="shared" si="216"/>
        <v>26</v>
      </c>
      <c r="K978" s="61">
        <f t="shared" si="217"/>
        <v>7</v>
      </c>
      <c r="L978" s="61" t="str">
        <f>VLOOKUP(K978,'Lookup Values'!$F$2:$G$8,2,FALSE)</f>
        <v>Saturday</v>
      </c>
      <c r="M978" s="3">
        <v>40632</v>
      </c>
      <c r="N978" s="63">
        <f t="shared" si="210"/>
        <v>4</v>
      </c>
      <c r="O978" s="8">
        <v>0.15085562551190634</v>
      </c>
      <c r="P978" t="s">
        <v>61</v>
      </c>
      <c r="Q978" t="s">
        <v>62</v>
      </c>
      <c r="R978" t="str">
        <f t="shared" si="218"/>
        <v>Income: Salary</v>
      </c>
      <c r="S978" t="s">
        <v>65</v>
      </c>
      <c r="T978" t="s">
        <v>16</v>
      </c>
      <c r="U978" s="1">
        <v>121</v>
      </c>
      <c r="V978" s="1" t="str">
        <f t="shared" si="219"/>
        <v>Income: $121.00</v>
      </c>
      <c r="W978" s="1">
        <f>IF(U978="","",ROUND(U978*'Lookup Values'!$A$2,2))</f>
        <v>10.74</v>
      </c>
      <c r="X978" s="9" t="str">
        <f t="shared" si="220"/>
        <v>Income</v>
      </c>
      <c r="Y978" s="2" t="s">
        <v>846</v>
      </c>
      <c r="Z978" s="3">
        <f t="shared" si="221"/>
        <v>40628</v>
      </c>
      <c r="AA978" s="67" t="str">
        <f t="shared" si="222"/>
        <v>NO</v>
      </c>
      <c r="AB978" s="2" t="str">
        <f t="shared" si="223"/>
        <v>NO</v>
      </c>
      <c r="AC978" t="str">
        <f>IF(AND(AND(G978&gt;=2007,G978&lt;=2009),OR(S978&lt;&gt;"MTA",S978&lt;&gt;"Fandango"),OR(P978="Food",P978="Shopping",P978="Entertainment")),"Awesome Transaction",IF(AND(G978&lt;=2010,Q978&lt;&gt;"Alcohol"),"Late Transaction",IF(G978=2006,"Early Transaction","CRAP Transaction")))</f>
        <v>CRAP Transaction</v>
      </c>
    </row>
    <row r="979" spans="1:29" x14ac:dyDescent="0.25">
      <c r="A979" s="2">
        <v>978</v>
      </c>
      <c r="B979" s="3" t="str">
        <f>TEXT(C979,"yymmdd") &amp; "-" &amp; UPPER(LEFT(P979,2)) &amp; "-" &amp; UPPER(LEFT(S979,3))</f>
        <v>091109-FO-CIT</v>
      </c>
      <c r="C979" s="3">
        <v>40126</v>
      </c>
      <c r="D979" s="3">
        <f t="shared" si="211"/>
        <v>40140</v>
      </c>
      <c r="E979" s="3">
        <f t="shared" si="212"/>
        <v>40187</v>
      </c>
      <c r="F979" s="3">
        <f t="shared" si="213"/>
        <v>40147</v>
      </c>
      <c r="G979" s="61">
        <f t="shared" si="214"/>
        <v>2009</v>
      </c>
      <c r="H979" s="61">
        <f t="shared" si="215"/>
        <v>11</v>
      </c>
      <c r="I979" s="61" t="str">
        <f>VLOOKUP(H979,'Lookup Values'!$C$2:$D$13,2,FALSE)</f>
        <v>NOV</v>
      </c>
      <c r="J979" s="61">
        <f t="shared" si="216"/>
        <v>9</v>
      </c>
      <c r="K979" s="61">
        <f t="shared" si="217"/>
        <v>2</v>
      </c>
      <c r="L979" s="61" t="str">
        <f>VLOOKUP(K979,'Lookup Values'!$F$2:$G$8,2,FALSE)</f>
        <v>Monday</v>
      </c>
      <c r="M979" s="3">
        <v>40133</v>
      </c>
      <c r="N979" s="63">
        <f t="shared" si="210"/>
        <v>7</v>
      </c>
      <c r="O979" s="8">
        <v>0.51587998931571821</v>
      </c>
      <c r="P979" t="s">
        <v>18</v>
      </c>
      <c r="Q979" t="s">
        <v>43</v>
      </c>
      <c r="R979" t="str">
        <f t="shared" si="218"/>
        <v>Food: Coffee</v>
      </c>
      <c r="S979" t="s">
        <v>42</v>
      </c>
      <c r="T979" t="s">
        <v>29</v>
      </c>
      <c r="U979" s="1">
        <v>143</v>
      </c>
      <c r="V979" s="1" t="str">
        <f t="shared" si="219"/>
        <v>Food: $143.00</v>
      </c>
      <c r="W979" s="1">
        <f>IF(U979="","",ROUND(U979*'Lookup Values'!$A$2,2))</f>
        <v>12.69</v>
      </c>
      <c r="X979" s="9" t="str">
        <f t="shared" si="220"/>
        <v>Expense</v>
      </c>
      <c r="Y979" s="2" t="s">
        <v>367</v>
      </c>
      <c r="Z979" s="3">
        <f t="shared" si="221"/>
        <v>40126</v>
      </c>
      <c r="AA979" s="67" t="str">
        <f t="shared" si="222"/>
        <v>NO</v>
      </c>
      <c r="AB979" s="2" t="str">
        <f t="shared" si="223"/>
        <v>NO</v>
      </c>
      <c r="AC979" t="str">
        <f>IF(AND(AND(G979&gt;=2007,G979&lt;=2009),OR(S979&lt;&gt;"MTA",S979&lt;&gt;"Fandango"),OR(P979="Food",P979="Shopping",P979="Entertainment")),"Awesome Transaction",IF(AND(G979&lt;=2010,Q979&lt;&gt;"Alcohol"),"Late Transaction",IF(G979=2006,"Early Transaction","CRAP Transaction")))</f>
        <v>Awesome Transaction</v>
      </c>
    </row>
    <row r="980" spans="1:29" x14ac:dyDescent="0.25">
      <c r="A980" s="2">
        <v>979</v>
      </c>
      <c r="B980" s="3" t="str">
        <f>TEXT(C980,"yymmdd") &amp; "-" &amp; UPPER(LEFT(P980,2)) &amp; "-" &amp; UPPER(LEFT(S980,3))</f>
        <v>090920-FO-BAN</v>
      </c>
      <c r="C980" s="3">
        <v>40076</v>
      </c>
      <c r="D980" s="3">
        <f t="shared" si="211"/>
        <v>40088</v>
      </c>
      <c r="E980" s="3">
        <f t="shared" si="212"/>
        <v>40137</v>
      </c>
      <c r="F980" s="3">
        <f t="shared" si="213"/>
        <v>40086</v>
      </c>
      <c r="G980" s="61">
        <f t="shared" si="214"/>
        <v>2009</v>
      </c>
      <c r="H980" s="61">
        <f t="shared" si="215"/>
        <v>9</v>
      </c>
      <c r="I980" s="61" t="str">
        <f>VLOOKUP(H980,'Lookup Values'!$C$2:$D$13,2,FALSE)</f>
        <v>SEP</v>
      </c>
      <c r="J980" s="61">
        <f t="shared" si="216"/>
        <v>20</v>
      </c>
      <c r="K980" s="61">
        <f t="shared" si="217"/>
        <v>1</v>
      </c>
      <c r="L980" s="61" t="str">
        <f>VLOOKUP(K980,'Lookup Values'!$F$2:$G$8,2,FALSE)</f>
        <v>Sunday</v>
      </c>
      <c r="M980" s="3">
        <v>40083</v>
      </c>
      <c r="N980" s="63">
        <f t="shared" si="210"/>
        <v>7</v>
      </c>
      <c r="O980" s="8">
        <v>0.8716949906491982</v>
      </c>
      <c r="P980" t="s">
        <v>18</v>
      </c>
      <c r="Q980" t="s">
        <v>19</v>
      </c>
      <c r="R980" t="str">
        <f t="shared" si="218"/>
        <v>Food: Restaurants</v>
      </c>
      <c r="S980" t="s">
        <v>17</v>
      </c>
      <c r="T980" t="s">
        <v>26</v>
      </c>
      <c r="U980" s="1">
        <v>351</v>
      </c>
      <c r="V980" s="1" t="str">
        <f t="shared" si="219"/>
        <v>Food: $351.00</v>
      </c>
      <c r="W980" s="1">
        <f>IF(U980="","",ROUND(U980*'Lookup Values'!$A$2,2))</f>
        <v>31.15</v>
      </c>
      <c r="X980" s="9" t="str">
        <f t="shared" si="220"/>
        <v>Expense</v>
      </c>
      <c r="Y980" s="2" t="s">
        <v>330</v>
      </c>
      <c r="Z980" s="3">
        <f t="shared" si="221"/>
        <v>40076</v>
      </c>
      <c r="AA980" s="67" t="str">
        <f t="shared" si="222"/>
        <v>NO</v>
      </c>
      <c r="AB980" s="2" t="str">
        <f t="shared" si="223"/>
        <v>NO</v>
      </c>
      <c r="AC980" t="str">
        <f>IF(AND(AND(G980&gt;=2007,G980&lt;=2009),OR(S980&lt;&gt;"MTA",S980&lt;&gt;"Fandango"),OR(P980="Food",P980="Shopping",P980="Entertainment")),"Awesome Transaction",IF(AND(G980&lt;=2010,Q980&lt;&gt;"Alcohol"),"Late Transaction",IF(G980=2006,"Early Transaction","CRAP Transaction")))</f>
        <v>Awesome Transaction</v>
      </c>
    </row>
    <row r="981" spans="1:29" x14ac:dyDescent="0.25">
      <c r="A981" s="2">
        <v>980</v>
      </c>
      <c r="B981" s="3" t="str">
        <f>TEXT(C981,"yymmdd") &amp; "-" &amp; UPPER(LEFT(P981,2)) &amp; "-" &amp; UPPER(LEFT(S981,3))</f>
        <v>070212-IN-LEG</v>
      </c>
      <c r="C981" s="3">
        <v>39125</v>
      </c>
      <c r="D981" s="3">
        <f t="shared" si="211"/>
        <v>39139</v>
      </c>
      <c r="E981" s="3">
        <f t="shared" si="212"/>
        <v>39184</v>
      </c>
      <c r="F981" s="3">
        <f t="shared" si="213"/>
        <v>39141</v>
      </c>
      <c r="G981" s="61">
        <f t="shared" si="214"/>
        <v>2007</v>
      </c>
      <c r="H981" s="61">
        <f t="shared" si="215"/>
        <v>2</v>
      </c>
      <c r="I981" s="61" t="str">
        <f>VLOOKUP(H981,'Lookup Values'!$C$2:$D$13,2,FALSE)</f>
        <v>FEB</v>
      </c>
      <c r="J981" s="61">
        <f t="shared" si="216"/>
        <v>12</v>
      </c>
      <c r="K981" s="61">
        <f t="shared" si="217"/>
        <v>2</v>
      </c>
      <c r="L981" s="61" t="str">
        <f>VLOOKUP(K981,'Lookup Values'!$F$2:$G$8,2,FALSE)</f>
        <v>Monday</v>
      </c>
      <c r="M981" s="3">
        <v>39134</v>
      </c>
      <c r="N981" s="63">
        <f t="shared" si="210"/>
        <v>9</v>
      </c>
      <c r="O981" s="8">
        <v>0.67314124874835979</v>
      </c>
      <c r="P981" t="s">
        <v>61</v>
      </c>
      <c r="Q981" t="s">
        <v>63</v>
      </c>
      <c r="R981" t="str">
        <f t="shared" si="218"/>
        <v>Income: Freelance Project</v>
      </c>
      <c r="S981" t="s">
        <v>66</v>
      </c>
      <c r="T981" t="s">
        <v>29</v>
      </c>
      <c r="U981" s="1">
        <v>162</v>
      </c>
      <c r="V981" s="1" t="str">
        <f t="shared" si="219"/>
        <v>Income: $162.00</v>
      </c>
      <c r="W981" s="1">
        <f>IF(U981="","",ROUND(U981*'Lookup Values'!$A$2,2))</f>
        <v>14.38</v>
      </c>
      <c r="X981" s="9" t="str">
        <f t="shared" si="220"/>
        <v>Income</v>
      </c>
      <c r="Y981" s="2" t="s">
        <v>847</v>
      </c>
      <c r="Z981" s="3">
        <f t="shared" si="221"/>
        <v>39125</v>
      </c>
      <c r="AA981" s="67" t="str">
        <f t="shared" si="222"/>
        <v>NO</v>
      </c>
      <c r="AB981" s="2" t="str">
        <f t="shared" si="223"/>
        <v>NO</v>
      </c>
      <c r="AC981" t="str">
        <f>IF(AND(AND(G981&gt;=2007,G981&lt;=2009),OR(S981&lt;&gt;"MTA",S981&lt;&gt;"Fandango"),OR(P981="Food",P981="Shopping",P981="Entertainment")),"Awesome Transaction",IF(AND(G981&lt;=2010,Q981&lt;&gt;"Alcohol"),"Late Transaction",IF(G981=2006,"Early Transaction","CRAP Transaction")))</f>
        <v>Late Transaction</v>
      </c>
    </row>
    <row r="982" spans="1:29" x14ac:dyDescent="0.25">
      <c r="A982" s="2">
        <v>981</v>
      </c>
      <c r="B982" s="3" t="str">
        <f>TEXT(C982,"yymmdd") &amp; "-" &amp; UPPER(LEFT(P982,2)) &amp; "-" &amp; UPPER(LEFT(S982,3))</f>
        <v>090407-ED-ANT</v>
      </c>
      <c r="C982" s="3">
        <v>39910</v>
      </c>
      <c r="D982" s="3">
        <f t="shared" si="211"/>
        <v>39924</v>
      </c>
      <c r="E982" s="3">
        <f t="shared" si="212"/>
        <v>39971</v>
      </c>
      <c r="F982" s="3">
        <f t="shared" si="213"/>
        <v>39933</v>
      </c>
      <c r="G982" s="61">
        <f t="shared" si="214"/>
        <v>2009</v>
      </c>
      <c r="H982" s="61">
        <f t="shared" si="215"/>
        <v>4</v>
      </c>
      <c r="I982" s="61" t="str">
        <f>VLOOKUP(H982,'Lookup Values'!$C$2:$D$13,2,FALSE)</f>
        <v>APR</v>
      </c>
      <c r="J982" s="61">
        <f t="shared" si="216"/>
        <v>7</v>
      </c>
      <c r="K982" s="61">
        <f t="shared" si="217"/>
        <v>3</v>
      </c>
      <c r="L982" s="61" t="str">
        <f>VLOOKUP(K982,'Lookup Values'!$F$2:$G$8,2,FALSE)</f>
        <v>Tuesday</v>
      </c>
      <c r="M982" s="3">
        <v>39912</v>
      </c>
      <c r="N982" s="63">
        <f t="shared" si="210"/>
        <v>2</v>
      </c>
      <c r="O982" s="8">
        <v>0.4441426888295027</v>
      </c>
      <c r="P982" t="s">
        <v>24</v>
      </c>
      <c r="Q982" t="s">
        <v>25</v>
      </c>
      <c r="R982" t="str">
        <f t="shared" si="218"/>
        <v>Education: Tango Lessons</v>
      </c>
      <c r="S982" t="s">
        <v>23</v>
      </c>
      <c r="T982" t="s">
        <v>29</v>
      </c>
      <c r="U982" s="1">
        <v>40</v>
      </c>
      <c r="V982" s="1" t="str">
        <f t="shared" si="219"/>
        <v>Education: $40.00</v>
      </c>
      <c r="W982" s="1">
        <f>IF(U982="","",ROUND(U982*'Lookup Values'!$A$2,2))</f>
        <v>3.55</v>
      </c>
      <c r="X982" s="9" t="str">
        <f t="shared" si="220"/>
        <v>Expense</v>
      </c>
      <c r="Y982" s="2" t="s">
        <v>668</v>
      </c>
      <c r="Z982" s="3">
        <f t="shared" si="221"/>
        <v>39910</v>
      </c>
      <c r="AA982" s="67" t="str">
        <f t="shared" si="222"/>
        <v>NO</v>
      </c>
      <c r="AB982" s="2" t="str">
        <f t="shared" si="223"/>
        <v>NO</v>
      </c>
      <c r="AC982" t="str">
        <f>IF(AND(AND(G982&gt;=2007,G982&lt;=2009),OR(S982&lt;&gt;"MTA",S982&lt;&gt;"Fandango"),OR(P982="Food",P982="Shopping",P982="Entertainment")),"Awesome Transaction",IF(AND(G982&lt;=2010,Q982&lt;&gt;"Alcohol"),"Late Transaction",IF(G982=2006,"Early Transaction","CRAP Transaction")))</f>
        <v>Late Transaction</v>
      </c>
    </row>
    <row r="983" spans="1:29" x14ac:dyDescent="0.25">
      <c r="A983" s="2">
        <v>982</v>
      </c>
      <c r="B983" s="3" t="str">
        <f>TEXT(C983,"yymmdd") &amp; "-" &amp; UPPER(LEFT(P983,2)) &amp; "-" &amp; UPPER(LEFT(S983,3))</f>
        <v>110609-IN-LEG</v>
      </c>
      <c r="C983" s="3">
        <v>40703</v>
      </c>
      <c r="D983" s="3">
        <f t="shared" si="211"/>
        <v>40717</v>
      </c>
      <c r="E983" s="3">
        <f t="shared" si="212"/>
        <v>40764</v>
      </c>
      <c r="F983" s="3">
        <f t="shared" si="213"/>
        <v>40724</v>
      </c>
      <c r="G983" s="61">
        <f t="shared" si="214"/>
        <v>2011</v>
      </c>
      <c r="H983" s="61">
        <f t="shared" si="215"/>
        <v>6</v>
      </c>
      <c r="I983" s="61" t="str">
        <f>VLOOKUP(H983,'Lookup Values'!$C$2:$D$13,2,FALSE)</f>
        <v>JUN</v>
      </c>
      <c r="J983" s="61">
        <f t="shared" si="216"/>
        <v>9</v>
      </c>
      <c r="K983" s="61">
        <f t="shared" si="217"/>
        <v>5</v>
      </c>
      <c r="L983" s="61" t="str">
        <f>VLOOKUP(K983,'Lookup Values'!$F$2:$G$8,2,FALSE)</f>
        <v>Thursday</v>
      </c>
      <c r="M983" s="3">
        <v>40708</v>
      </c>
      <c r="N983" s="63">
        <f t="shared" si="210"/>
        <v>5</v>
      </c>
      <c r="O983" s="8">
        <v>0.78992123891608124</v>
      </c>
      <c r="P983" t="s">
        <v>61</v>
      </c>
      <c r="Q983" t="s">
        <v>63</v>
      </c>
      <c r="R983" t="str">
        <f t="shared" si="218"/>
        <v>Income: Freelance Project</v>
      </c>
      <c r="S983" t="s">
        <v>66</v>
      </c>
      <c r="T983" t="s">
        <v>26</v>
      </c>
      <c r="U983" s="1">
        <v>42</v>
      </c>
      <c r="V983" s="1" t="str">
        <f t="shared" si="219"/>
        <v>Income: $42.00</v>
      </c>
      <c r="W983" s="1">
        <f>IF(U983="","",ROUND(U983*'Lookup Values'!$A$2,2))</f>
        <v>3.73</v>
      </c>
      <c r="X983" s="9" t="str">
        <f t="shared" si="220"/>
        <v>Income</v>
      </c>
      <c r="Y983" s="2" t="s">
        <v>291</v>
      </c>
      <c r="Z983" s="3">
        <f t="shared" si="221"/>
        <v>40703</v>
      </c>
      <c r="AA983" s="67" t="str">
        <f t="shared" si="222"/>
        <v>NO</v>
      </c>
      <c r="AB983" s="2" t="str">
        <f t="shared" si="223"/>
        <v>NO</v>
      </c>
      <c r="AC983" t="str">
        <f>IF(AND(AND(G983&gt;=2007,G983&lt;=2009),OR(S983&lt;&gt;"MTA",S983&lt;&gt;"Fandango"),OR(P983="Food",P983="Shopping",P983="Entertainment")),"Awesome Transaction",IF(AND(G983&lt;=2010,Q983&lt;&gt;"Alcohol"),"Late Transaction",IF(G983=2006,"Early Transaction","CRAP Transaction")))</f>
        <v>CRAP Transaction</v>
      </c>
    </row>
    <row r="984" spans="1:29" x14ac:dyDescent="0.25">
      <c r="A984" s="2">
        <v>983</v>
      </c>
      <c r="B984" s="3" t="str">
        <f>TEXT(C984,"yymmdd") &amp; "-" &amp; UPPER(LEFT(P984,2)) &amp; "-" &amp; UPPER(LEFT(S984,3))</f>
        <v>071217-IN-EZE</v>
      </c>
      <c r="C984" s="3">
        <v>39433</v>
      </c>
      <c r="D984" s="3">
        <f t="shared" si="211"/>
        <v>39447</v>
      </c>
      <c r="E984" s="3">
        <f t="shared" si="212"/>
        <v>39495</v>
      </c>
      <c r="F984" s="3">
        <f t="shared" si="213"/>
        <v>39447</v>
      </c>
      <c r="G984" s="61">
        <f t="shared" si="214"/>
        <v>2007</v>
      </c>
      <c r="H984" s="61">
        <f t="shared" si="215"/>
        <v>12</v>
      </c>
      <c r="I984" s="61" t="str">
        <f>VLOOKUP(H984,'Lookup Values'!$C$2:$D$13,2,FALSE)</f>
        <v>DEC</v>
      </c>
      <c r="J984" s="61">
        <f t="shared" si="216"/>
        <v>17</v>
      </c>
      <c r="K984" s="61">
        <f t="shared" si="217"/>
        <v>2</v>
      </c>
      <c r="L984" s="61" t="str">
        <f>VLOOKUP(K984,'Lookup Values'!$F$2:$G$8,2,FALSE)</f>
        <v>Monday</v>
      </c>
      <c r="M984" s="3">
        <v>39434</v>
      </c>
      <c r="N984" s="63">
        <f t="shared" si="210"/>
        <v>1</v>
      </c>
      <c r="O984" s="8">
        <v>0.11061046189011836</v>
      </c>
      <c r="P984" t="s">
        <v>61</v>
      </c>
      <c r="Q984" t="s">
        <v>62</v>
      </c>
      <c r="R984" t="str">
        <f t="shared" si="218"/>
        <v>Income: Salary</v>
      </c>
      <c r="S984" t="s">
        <v>65</v>
      </c>
      <c r="T984" t="s">
        <v>29</v>
      </c>
      <c r="U984" s="1">
        <v>102</v>
      </c>
      <c r="V984" s="1" t="str">
        <f t="shared" si="219"/>
        <v>Income: $102.00</v>
      </c>
      <c r="W984" s="1">
        <f>IF(U984="","",ROUND(U984*'Lookup Values'!$A$2,2))</f>
        <v>9.0500000000000007</v>
      </c>
      <c r="X984" s="9" t="str">
        <f t="shared" si="220"/>
        <v>Income</v>
      </c>
      <c r="Y984" s="2" t="s">
        <v>848</v>
      </c>
      <c r="Z984" s="3">
        <f t="shared" si="221"/>
        <v>39433</v>
      </c>
      <c r="AA984" s="67" t="str">
        <f t="shared" si="222"/>
        <v>NO</v>
      </c>
      <c r="AB984" s="2" t="str">
        <f t="shared" si="223"/>
        <v>NO</v>
      </c>
      <c r="AC984" t="str">
        <f>IF(AND(AND(G984&gt;=2007,G984&lt;=2009),OR(S984&lt;&gt;"MTA",S984&lt;&gt;"Fandango"),OR(P984="Food",P984="Shopping",P984="Entertainment")),"Awesome Transaction",IF(AND(G984&lt;=2010,Q984&lt;&gt;"Alcohol"),"Late Transaction",IF(G984=2006,"Early Transaction","CRAP Transaction")))</f>
        <v>Late Transaction</v>
      </c>
    </row>
    <row r="985" spans="1:29" x14ac:dyDescent="0.25">
      <c r="A985" s="2">
        <v>984</v>
      </c>
      <c r="B985" s="3" t="str">
        <f>TEXT(C985,"yymmdd") &amp; "-" &amp; UPPER(LEFT(P985,2)) &amp; "-" &amp; UPPER(LEFT(S985,3))</f>
        <v>080130-EN-FAN</v>
      </c>
      <c r="C985" s="3">
        <v>39477</v>
      </c>
      <c r="D985" s="3">
        <f t="shared" si="211"/>
        <v>39491</v>
      </c>
      <c r="E985" s="3">
        <f t="shared" si="212"/>
        <v>39537</v>
      </c>
      <c r="F985" s="3">
        <f t="shared" si="213"/>
        <v>39478</v>
      </c>
      <c r="G985" s="61">
        <f t="shared" si="214"/>
        <v>2008</v>
      </c>
      <c r="H985" s="61">
        <f t="shared" si="215"/>
        <v>1</v>
      </c>
      <c r="I985" s="61" t="str">
        <f>VLOOKUP(H985,'Lookup Values'!$C$2:$D$13,2,FALSE)</f>
        <v>JAN</v>
      </c>
      <c r="J985" s="61">
        <f t="shared" si="216"/>
        <v>30</v>
      </c>
      <c r="K985" s="61">
        <f t="shared" si="217"/>
        <v>4</v>
      </c>
      <c r="L985" s="61" t="str">
        <f>VLOOKUP(K985,'Lookup Values'!$F$2:$G$8,2,FALSE)</f>
        <v>Wednesday</v>
      </c>
      <c r="M985" s="3">
        <v>39479</v>
      </c>
      <c r="N985" s="63">
        <f t="shared" si="210"/>
        <v>2</v>
      </c>
      <c r="O985" s="8">
        <v>0.2949945290256506</v>
      </c>
      <c r="P985" t="s">
        <v>14</v>
      </c>
      <c r="Q985" t="s">
        <v>28</v>
      </c>
      <c r="R985" t="str">
        <f t="shared" si="218"/>
        <v>Entertainment: Movies</v>
      </c>
      <c r="S985" t="s">
        <v>27</v>
      </c>
      <c r="T985" t="s">
        <v>26</v>
      </c>
      <c r="U985" s="1">
        <v>100</v>
      </c>
      <c r="V985" s="1" t="str">
        <f t="shared" si="219"/>
        <v>Entertainment: $100.00</v>
      </c>
      <c r="W985" s="1">
        <f>IF(U985="","",ROUND(U985*'Lookup Values'!$A$2,2))</f>
        <v>8.8800000000000008</v>
      </c>
      <c r="X985" s="9" t="str">
        <f t="shared" si="220"/>
        <v>Expense</v>
      </c>
      <c r="Y985" s="2" t="s">
        <v>849</v>
      </c>
      <c r="Z985" s="3">
        <f t="shared" si="221"/>
        <v>39477</v>
      </c>
      <c r="AA985" s="67" t="str">
        <f t="shared" si="222"/>
        <v>NO</v>
      </c>
      <c r="AB985" s="2" t="str">
        <f t="shared" si="223"/>
        <v>NO</v>
      </c>
      <c r="AC985" t="str">
        <f>IF(AND(AND(G985&gt;=2007,G985&lt;=2009),OR(S985&lt;&gt;"MTA",S985&lt;&gt;"Fandango"),OR(P985="Food",P985="Shopping",P985="Entertainment")),"Awesome Transaction",IF(AND(G985&lt;=2010,Q985&lt;&gt;"Alcohol"),"Late Transaction",IF(G985=2006,"Early Transaction","CRAP Transaction")))</f>
        <v>Awesome Transaction</v>
      </c>
    </row>
    <row r="986" spans="1:29" x14ac:dyDescent="0.25">
      <c r="A986" s="2">
        <v>985</v>
      </c>
      <c r="B986" s="3" t="str">
        <f>TEXT(C986,"yymmdd") &amp; "-" &amp; UPPER(LEFT(P986,2)) &amp; "-" &amp; UPPER(LEFT(S986,3))</f>
        <v>081110-FO-CIT</v>
      </c>
      <c r="C986" s="3">
        <v>39762</v>
      </c>
      <c r="D986" s="3">
        <f t="shared" si="211"/>
        <v>39776</v>
      </c>
      <c r="E986" s="3">
        <f t="shared" si="212"/>
        <v>39823</v>
      </c>
      <c r="F986" s="3">
        <f t="shared" si="213"/>
        <v>39782</v>
      </c>
      <c r="G986" s="61">
        <f t="shared" si="214"/>
        <v>2008</v>
      </c>
      <c r="H986" s="61">
        <f t="shared" si="215"/>
        <v>11</v>
      </c>
      <c r="I986" s="61" t="str">
        <f>VLOOKUP(H986,'Lookup Values'!$C$2:$D$13,2,FALSE)</f>
        <v>NOV</v>
      </c>
      <c r="J986" s="61">
        <f t="shared" si="216"/>
        <v>10</v>
      </c>
      <c r="K986" s="61">
        <f t="shared" si="217"/>
        <v>2</v>
      </c>
      <c r="L986" s="61" t="str">
        <f>VLOOKUP(K986,'Lookup Values'!$F$2:$G$8,2,FALSE)</f>
        <v>Monday</v>
      </c>
      <c r="M986" s="3">
        <v>39771</v>
      </c>
      <c r="N986" s="63">
        <f t="shared" si="210"/>
        <v>9</v>
      </c>
      <c r="O986" s="8">
        <v>0.67390421398348854</v>
      </c>
      <c r="P986" t="s">
        <v>18</v>
      </c>
      <c r="Q986" t="s">
        <v>43</v>
      </c>
      <c r="R986" t="str">
        <f t="shared" si="218"/>
        <v>Food: Coffee</v>
      </c>
      <c r="S986" t="s">
        <v>42</v>
      </c>
      <c r="T986" t="s">
        <v>29</v>
      </c>
      <c r="U986" s="1">
        <v>176</v>
      </c>
      <c r="V986" s="1" t="str">
        <f t="shared" si="219"/>
        <v>Food: $176.00</v>
      </c>
      <c r="W986" s="1">
        <f>IF(U986="","",ROUND(U986*'Lookup Values'!$A$2,2))</f>
        <v>15.62</v>
      </c>
      <c r="X986" s="9" t="str">
        <f t="shared" si="220"/>
        <v>Expense</v>
      </c>
      <c r="Y986" s="2" t="s">
        <v>850</v>
      </c>
      <c r="Z986" s="3">
        <f t="shared" si="221"/>
        <v>39762</v>
      </c>
      <c r="AA986" s="67" t="str">
        <f t="shared" si="222"/>
        <v>NO</v>
      </c>
      <c r="AB986" s="2" t="str">
        <f t="shared" si="223"/>
        <v>NO</v>
      </c>
      <c r="AC986" t="str">
        <f>IF(AND(AND(G986&gt;=2007,G986&lt;=2009),OR(S986&lt;&gt;"MTA",S986&lt;&gt;"Fandango"),OR(P986="Food",P986="Shopping",P986="Entertainment")),"Awesome Transaction",IF(AND(G986&lt;=2010,Q986&lt;&gt;"Alcohol"),"Late Transaction",IF(G986=2006,"Early Transaction","CRAP Transaction")))</f>
        <v>Awesome Transaction</v>
      </c>
    </row>
    <row r="987" spans="1:29" x14ac:dyDescent="0.25">
      <c r="A987" s="2">
        <v>986</v>
      </c>
      <c r="B987" s="3" t="str">
        <f>TEXT(C987,"yymmdd") &amp; "-" &amp; UPPER(LEFT(P987,2)) &amp; "-" &amp; UPPER(LEFT(S987,3))</f>
        <v>120625-EN-MOE</v>
      </c>
      <c r="C987" s="3">
        <v>41085</v>
      </c>
      <c r="D987" s="3">
        <f t="shared" si="211"/>
        <v>41099</v>
      </c>
      <c r="E987" s="3">
        <f t="shared" si="212"/>
        <v>41146</v>
      </c>
      <c r="F987" s="3">
        <f t="shared" si="213"/>
        <v>41090</v>
      </c>
      <c r="G987" s="61">
        <f t="shared" si="214"/>
        <v>2012</v>
      </c>
      <c r="H987" s="61">
        <f t="shared" si="215"/>
        <v>6</v>
      </c>
      <c r="I987" s="61" t="str">
        <f>VLOOKUP(H987,'Lookup Values'!$C$2:$D$13,2,FALSE)</f>
        <v>JUN</v>
      </c>
      <c r="J987" s="61">
        <f t="shared" si="216"/>
        <v>25</v>
      </c>
      <c r="K987" s="61">
        <f t="shared" si="217"/>
        <v>2</v>
      </c>
      <c r="L987" s="61" t="str">
        <f>VLOOKUP(K987,'Lookup Values'!$F$2:$G$8,2,FALSE)</f>
        <v>Monday</v>
      </c>
      <c r="M987" s="3">
        <v>41092</v>
      </c>
      <c r="N987" s="63">
        <f t="shared" si="210"/>
        <v>7</v>
      </c>
      <c r="O987" s="8">
        <v>0.11227601663017506</v>
      </c>
      <c r="P987" t="s">
        <v>14</v>
      </c>
      <c r="Q987" t="s">
        <v>15</v>
      </c>
      <c r="R987" t="str">
        <f t="shared" si="218"/>
        <v>Entertainment: Alcohol</v>
      </c>
      <c r="S987" t="s">
        <v>13</v>
      </c>
      <c r="T987" t="s">
        <v>29</v>
      </c>
      <c r="U987" s="1">
        <v>201</v>
      </c>
      <c r="V987" s="1" t="str">
        <f t="shared" si="219"/>
        <v>Entertainment: $201.00</v>
      </c>
      <c r="W987" s="1">
        <f>IF(U987="","",ROUND(U987*'Lookup Values'!$A$2,2))</f>
        <v>17.84</v>
      </c>
      <c r="X987" s="9" t="str">
        <f t="shared" si="220"/>
        <v>Expense</v>
      </c>
      <c r="Y987" s="2" t="s">
        <v>561</v>
      </c>
      <c r="Z987" s="3">
        <f t="shared" si="221"/>
        <v>41085</v>
      </c>
      <c r="AA987" s="67" t="str">
        <f t="shared" si="222"/>
        <v>NO</v>
      </c>
      <c r="AB987" s="2" t="str">
        <f t="shared" si="223"/>
        <v>NO</v>
      </c>
      <c r="AC987" t="str">
        <f>IF(AND(AND(G987&gt;=2007,G987&lt;=2009),OR(S987&lt;&gt;"MTA",S987&lt;&gt;"Fandango"),OR(P987="Food",P987="Shopping",P987="Entertainment")),"Awesome Transaction",IF(AND(G987&lt;=2010,Q987&lt;&gt;"Alcohol"),"Late Transaction",IF(G987=2006,"Early Transaction","CRAP Transaction")))</f>
        <v>CRAP Transaction</v>
      </c>
    </row>
    <row r="988" spans="1:29" x14ac:dyDescent="0.25">
      <c r="A988" s="2">
        <v>987</v>
      </c>
      <c r="B988" s="3" t="str">
        <f>TEXT(C988,"yymmdd") &amp; "-" &amp; UPPER(LEFT(P988,2)) &amp; "-" &amp; UPPER(LEFT(S988,3))</f>
        <v>110923-TR-MTA</v>
      </c>
      <c r="C988" s="3">
        <v>40809</v>
      </c>
      <c r="D988" s="3">
        <f t="shared" si="211"/>
        <v>40823</v>
      </c>
      <c r="E988" s="3">
        <f t="shared" si="212"/>
        <v>40870</v>
      </c>
      <c r="F988" s="3">
        <f t="shared" si="213"/>
        <v>40816</v>
      </c>
      <c r="G988" s="61">
        <f t="shared" si="214"/>
        <v>2011</v>
      </c>
      <c r="H988" s="61">
        <f t="shared" si="215"/>
        <v>9</v>
      </c>
      <c r="I988" s="61" t="str">
        <f>VLOOKUP(H988,'Lookup Values'!$C$2:$D$13,2,FALSE)</f>
        <v>SEP</v>
      </c>
      <c r="J988" s="61">
        <f t="shared" si="216"/>
        <v>23</v>
      </c>
      <c r="K988" s="61">
        <f t="shared" si="217"/>
        <v>6</v>
      </c>
      <c r="L988" s="61" t="str">
        <f>VLOOKUP(K988,'Lookup Values'!$F$2:$G$8,2,FALSE)</f>
        <v>Friday</v>
      </c>
      <c r="M988" s="3">
        <v>40818</v>
      </c>
      <c r="N988" s="63">
        <f t="shared" si="210"/>
        <v>9</v>
      </c>
      <c r="O988" s="8">
        <v>0.15157384108743599</v>
      </c>
      <c r="P988" t="s">
        <v>33</v>
      </c>
      <c r="Q988" t="s">
        <v>34</v>
      </c>
      <c r="R988" t="str">
        <f t="shared" si="218"/>
        <v>Transportation: Subway</v>
      </c>
      <c r="S988" t="s">
        <v>32</v>
      </c>
      <c r="T988" t="s">
        <v>26</v>
      </c>
      <c r="U988" s="1">
        <v>471</v>
      </c>
      <c r="V988" s="1" t="str">
        <f t="shared" si="219"/>
        <v>Transportation: $471.00</v>
      </c>
      <c r="W988" s="1">
        <f>IF(U988="","",ROUND(U988*'Lookup Values'!$A$2,2))</f>
        <v>41.8</v>
      </c>
      <c r="X988" s="9" t="str">
        <f t="shared" si="220"/>
        <v>Expense</v>
      </c>
      <c r="Y988" s="2" t="s">
        <v>851</v>
      </c>
      <c r="Z988" s="3">
        <f t="shared" si="221"/>
        <v>40809</v>
      </c>
      <c r="AA988" s="67" t="str">
        <f t="shared" si="222"/>
        <v>YES</v>
      </c>
      <c r="AB988" s="2" t="str">
        <f t="shared" si="223"/>
        <v>YES</v>
      </c>
      <c r="AC988" t="str">
        <f>IF(AND(AND(G988&gt;=2007,G988&lt;=2009),OR(S988&lt;&gt;"MTA",S988&lt;&gt;"Fandango"),OR(P988="Food",P988="Shopping",P988="Entertainment")),"Awesome Transaction",IF(AND(G988&lt;=2010,Q988&lt;&gt;"Alcohol"),"Late Transaction",IF(G988=2006,"Early Transaction","CRAP Transaction")))</f>
        <v>CRAP Transaction</v>
      </c>
    </row>
    <row r="989" spans="1:29" x14ac:dyDescent="0.25">
      <c r="A989" s="2">
        <v>988</v>
      </c>
      <c r="B989" s="3" t="str">
        <f>TEXT(C989,"yymmdd") &amp; "-" &amp; UPPER(LEFT(P989,2)) &amp; "-" &amp; UPPER(LEFT(S989,3))</f>
        <v>070128-IN-LEG</v>
      </c>
      <c r="C989" s="3">
        <v>39110</v>
      </c>
      <c r="D989" s="3">
        <f t="shared" si="211"/>
        <v>39122</v>
      </c>
      <c r="E989" s="3">
        <f t="shared" si="212"/>
        <v>39169</v>
      </c>
      <c r="F989" s="3">
        <f t="shared" si="213"/>
        <v>39113</v>
      </c>
      <c r="G989" s="61">
        <f t="shared" si="214"/>
        <v>2007</v>
      </c>
      <c r="H989" s="61">
        <f t="shared" si="215"/>
        <v>1</v>
      </c>
      <c r="I989" s="61" t="str">
        <f>VLOOKUP(H989,'Lookup Values'!$C$2:$D$13,2,FALSE)</f>
        <v>JAN</v>
      </c>
      <c r="J989" s="61">
        <f t="shared" si="216"/>
        <v>28</v>
      </c>
      <c r="K989" s="61">
        <f t="shared" si="217"/>
        <v>1</v>
      </c>
      <c r="L989" s="61" t="str">
        <f>VLOOKUP(K989,'Lookup Values'!$F$2:$G$8,2,FALSE)</f>
        <v>Sunday</v>
      </c>
      <c r="M989" s="3">
        <v>39115</v>
      </c>
      <c r="N989" s="63">
        <f t="shared" si="210"/>
        <v>5</v>
      </c>
      <c r="O989" s="8">
        <v>0.49475757181047553</v>
      </c>
      <c r="P989" t="s">
        <v>61</v>
      </c>
      <c r="Q989" t="s">
        <v>63</v>
      </c>
      <c r="R989" t="str">
        <f t="shared" si="218"/>
        <v>Income: Freelance Project</v>
      </c>
      <c r="S989" t="s">
        <v>66</v>
      </c>
      <c r="T989" t="s">
        <v>29</v>
      </c>
      <c r="U989" s="1">
        <v>60</v>
      </c>
      <c r="V989" s="1" t="str">
        <f t="shared" si="219"/>
        <v>Income: $60.00</v>
      </c>
      <c r="W989" s="1">
        <f>IF(U989="","",ROUND(U989*'Lookup Values'!$A$2,2))</f>
        <v>5.33</v>
      </c>
      <c r="X989" s="9" t="str">
        <f t="shared" si="220"/>
        <v>Income</v>
      </c>
      <c r="Y989" s="2" t="s">
        <v>852</v>
      </c>
      <c r="Z989" s="3">
        <f t="shared" si="221"/>
        <v>39110</v>
      </c>
      <c r="AA989" s="67" t="str">
        <f t="shared" si="222"/>
        <v>NO</v>
      </c>
      <c r="AB989" s="2" t="str">
        <f t="shared" si="223"/>
        <v>NO</v>
      </c>
      <c r="AC989" t="str">
        <f>IF(AND(AND(G989&gt;=2007,G989&lt;=2009),OR(S989&lt;&gt;"MTA",S989&lt;&gt;"Fandango"),OR(P989="Food",P989="Shopping",P989="Entertainment")),"Awesome Transaction",IF(AND(G989&lt;=2010,Q989&lt;&gt;"Alcohol"),"Late Transaction",IF(G989=2006,"Early Transaction","CRAP Transaction")))</f>
        <v>Late Transaction</v>
      </c>
    </row>
    <row r="990" spans="1:29" x14ac:dyDescent="0.25">
      <c r="A990" s="2">
        <v>989</v>
      </c>
      <c r="B990" s="3" t="str">
        <f>TEXT(C990,"yymmdd") &amp; "-" &amp; UPPER(LEFT(P990,2)) &amp; "-" &amp; UPPER(LEFT(S990,3))</f>
        <v>070426-IN-AUN</v>
      </c>
      <c r="C990" s="3">
        <v>39198</v>
      </c>
      <c r="D990" s="3">
        <f t="shared" si="211"/>
        <v>39212</v>
      </c>
      <c r="E990" s="3">
        <f t="shared" si="212"/>
        <v>39259</v>
      </c>
      <c r="F990" s="3">
        <f t="shared" si="213"/>
        <v>39202</v>
      </c>
      <c r="G990" s="61">
        <f t="shared" si="214"/>
        <v>2007</v>
      </c>
      <c r="H990" s="61">
        <f t="shared" si="215"/>
        <v>4</v>
      </c>
      <c r="I990" s="61" t="str">
        <f>VLOOKUP(H990,'Lookup Values'!$C$2:$D$13,2,FALSE)</f>
        <v>APR</v>
      </c>
      <c r="J990" s="61">
        <f t="shared" si="216"/>
        <v>26</v>
      </c>
      <c r="K990" s="61">
        <f t="shared" si="217"/>
        <v>5</v>
      </c>
      <c r="L990" s="61" t="str">
        <f>VLOOKUP(K990,'Lookup Values'!$F$2:$G$8,2,FALSE)</f>
        <v>Thursday</v>
      </c>
      <c r="M990" s="3">
        <v>39199</v>
      </c>
      <c r="N990" s="63">
        <f t="shared" si="210"/>
        <v>1</v>
      </c>
      <c r="O990" s="8">
        <v>0.8338901090335753</v>
      </c>
      <c r="P990" t="s">
        <v>61</v>
      </c>
      <c r="Q990" t="s">
        <v>64</v>
      </c>
      <c r="R990" t="str">
        <f t="shared" si="218"/>
        <v>Income: Gift Received</v>
      </c>
      <c r="S990" t="s">
        <v>67</v>
      </c>
      <c r="T990" t="s">
        <v>26</v>
      </c>
      <c r="U990" s="1">
        <v>95</v>
      </c>
      <c r="V990" s="1" t="str">
        <f t="shared" si="219"/>
        <v>Income: $95.00</v>
      </c>
      <c r="W990" s="1">
        <f>IF(U990="","",ROUND(U990*'Lookup Values'!$A$2,2))</f>
        <v>8.43</v>
      </c>
      <c r="X990" s="9" t="str">
        <f t="shared" si="220"/>
        <v>Income</v>
      </c>
      <c r="Y990" s="2" t="s">
        <v>634</v>
      </c>
      <c r="Z990" s="3">
        <f t="shared" si="221"/>
        <v>39198</v>
      </c>
      <c r="AA990" s="67" t="str">
        <f t="shared" si="222"/>
        <v>NO</v>
      </c>
      <c r="AB990" s="2" t="str">
        <f t="shared" si="223"/>
        <v>NO</v>
      </c>
      <c r="AC990" t="str">
        <f>IF(AND(AND(G990&gt;=2007,G990&lt;=2009),OR(S990&lt;&gt;"MTA",S990&lt;&gt;"Fandango"),OR(P990="Food",P990="Shopping",P990="Entertainment")),"Awesome Transaction",IF(AND(G990&lt;=2010,Q990&lt;&gt;"Alcohol"),"Late Transaction",IF(G990=2006,"Early Transaction","CRAP Transaction")))</f>
        <v>Late Transaction</v>
      </c>
    </row>
    <row r="991" spans="1:29" x14ac:dyDescent="0.25">
      <c r="A991" s="2">
        <v>990</v>
      </c>
      <c r="B991" s="3" t="str">
        <f>TEXT(C991,"yymmdd") &amp; "-" &amp; UPPER(LEFT(P991,2)) &amp; "-" &amp; UPPER(LEFT(S991,3))</f>
        <v>090326-IN-EZE</v>
      </c>
      <c r="C991" s="3">
        <v>39898</v>
      </c>
      <c r="D991" s="3">
        <f t="shared" si="211"/>
        <v>39912</v>
      </c>
      <c r="E991" s="3">
        <f t="shared" si="212"/>
        <v>39959</v>
      </c>
      <c r="F991" s="3">
        <f t="shared" si="213"/>
        <v>39903</v>
      </c>
      <c r="G991" s="61">
        <f t="shared" si="214"/>
        <v>2009</v>
      </c>
      <c r="H991" s="61">
        <f t="shared" si="215"/>
        <v>3</v>
      </c>
      <c r="I991" s="61" t="str">
        <f>VLOOKUP(H991,'Lookup Values'!$C$2:$D$13,2,FALSE)</f>
        <v>MAR</v>
      </c>
      <c r="J991" s="61">
        <f t="shared" si="216"/>
        <v>26</v>
      </c>
      <c r="K991" s="61">
        <f t="shared" si="217"/>
        <v>5</v>
      </c>
      <c r="L991" s="61" t="str">
        <f>VLOOKUP(K991,'Lookup Values'!$F$2:$G$8,2,FALSE)</f>
        <v>Thursday</v>
      </c>
      <c r="M991" s="3">
        <v>39902</v>
      </c>
      <c r="N991" s="63">
        <f t="shared" si="210"/>
        <v>4</v>
      </c>
      <c r="O991" s="8">
        <v>0.78444396033994301</v>
      </c>
      <c r="P991" t="s">
        <v>61</v>
      </c>
      <c r="Q991" t="s">
        <v>62</v>
      </c>
      <c r="R991" t="str">
        <f t="shared" si="218"/>
        <v>Income: Salary</v>
      </c>
      <c r="S991" t="s">
        <v>65</v>
      </c>
      <c r="T991" t="s">
        <v>26</v>
      </c>
      <c r="U991" s="1">
        <v>424</v>
      </c>
      <c r="V991" s="1" t="str">
        <f t="shared" si="219"/>
        <v>Income: $424.00</v>
      </c>
      <c r="W991" s="1">
        <f>IF(U991="","",ROUND(U991*'Lookup Values'!$A$2,2))</f>
        <v>37.630000000000003</v>
      </c>
      <c r="X991" s="9" t="str">
        <f t="shared" si="220"/>
        <v>Income</v>
      </c>
      <c r="Y991" s="2" t="s">
        <v>853</v>
      </c>
      <c r="Z991" s="3">
        <f t="shared" si="221"/>
        <v>39898</v>
      </c>
      <c r="AA991" s="67" t="str">
        <f t="shared" si="222"/>
        <v>NO</v>
      </c>
      <c r="AB991" s="2" t="str">
        <f t="shared" si="223"/>
        <v>NO</v>
      </c>
      <c r="AC991" t="str">
        <f>IF(AND(AND(G991&gt;=2007,G991&lt;=2009),OR(S991&lt;&gt;"MTA",S991&lt;&gt;"Fandango"),OR(P991="Food",P991="Shopping",P991="Entertainment")),"Awesome Transaction",IF(AND(G991&lt;=2010,Q991&lt;&gt;"Alcohol"),"Late Transaction",IF(G991=2006,"Early Transaction","CRAP Transaction")))</f>
        <v>Late Transaction</v>
      </c>
    </row>
    <row r="992" spans="1:29" x14ac:dyDescent="0.25">
      <c r="A992" s="2">
        <v>991</v>
      </c>
      <c r="B992" s="3" t="str">
        <f>TEXT(C992,"yymmdd") &amp; "-" &amp; UPPER(LEFT(P992,2)) &amp; "-" &amp; UPPER(LEFT(S992,3))</f>
        <v>120211-HO-BED</v>
      </c>
      <c r="C992" s="3">
        <v>40950</v>
      </c>
      <c r="D992" s="3">
        <f t="shared" si="211"/>
        <v>40963</v>
      </c>
      <c r="E992" s="3">
        <f t="shared" si="212"/>
        <v>41010</v>
      </c>
      <c r="F992" s="3">
        <f t="shared" si="213"/>
        <v>40968</v>
      </c>
      <c r="G992" s="61">
        <f t="shared" si="214"/>
        <v>2012</v>
      </c>
      <c r="H992" s="61">
        <f t="shared" si="215"/>
        <v>2</v>
      </c>
      <c r="I992" s="61" t="str">
        <f>VLOOKUP(H992,'Lookup Values'!$C$2:$D$13,2,FALSE)</f>
        <v>FEB</v>
      </c>
      <c r="J992" s="61">
        <f t="shared" si="216"/>
        <v>11</v>
      </c>
      <c r="K992" s="61">
        <f t="shared" si="217"/>
        <v>7</v>
      </c>
      <c r="L992" s="61" t="str">
        <f>VLOOKUP(K992,'Lookup Values'!$F$2:$G$8,2,FALSE)</f>
        <v>Saturday</v>
      </c>
      <c r="M992" s="3">
        <v>40951</v>
      </c>
      <c r="N992" s="63">
        <f t="shared" si="210"/>
        <v>1</v>
      </c>
      <c r="O992" s="8">
        <v>0.1514204643711482</v>
      </c>
      <c r="P992" t="s">
        <v>38</v>
      </c>
      <c r="Q992" t="s">
        <v>39</v>
      </c>
      <c r="R992" t="str">
        <f t="shared" si="218"/>
        <v>Home: Cleaning Supplies</v>
      </c>
      <c r="S992" t="s">
        <v>37</v>
      </c>
      <c r="T992" t="s">
        <v>29</v>
      </c>
      <c r="U992" s="1">
        <v>302</v>
      </c>
      <c r="V992" s="1" t="str">
        <f t="shared" si="219"/>
        <v>Home: $302.00</v>
      </c>
      <c r="W992" s="1">
        <f>IF(U992="","",ROUND(U992*'Lookup Values'!$A$2,2))</f>
        <v>26.8</v>
      </c>
      <c r="X992" s="9" t="str">
        <f t="shared" si="220"/>
        <v>Expense</v>
      </c>
      <c r="Y992" s="2" t="s">
        <v>534</v>
      </c>
      <c r="Z992" s="3">
        <f t="shared" si="221"/>
        <v>40950</v>
      </c>
      <c r="AA992" s="67" t="str">
        <f t="shared" si="222"/>
        <v>NO</v>
      </c>
      <c r="AB992" s="2" t="str">
        <f t="shared" si="223"/>
        <v>NO</v>
      </c>
      <c r="AC992" t="str">
        <f>IF(AND(AND(G992&gt;=2007,G992&lt;=2009),OR(S992&lt;&gt;"MTA",S992&lt;&gt;"Fandango"),OR(P992="Food",P992="Shopping",P992="Entertainment")),"Awesome Transaction",IF(AND(G992&lt;=2010,Q992&lt;&gt;"Alcohol"),"Late Transaction",IF(G992=2006,"Early Transaction","CRAP Transaction")))</f>
        <v>CRAP Transaction</v>
      </c>
    </row>
    <row r="993" spans="1:29" x14ac:dyDescent="0.25">
      <c r="A993" s="2">
        <v>992</v>
      </c>
      <c r="B993" s="3" t="str">
        <f>TEXT(C993,"yymmdd") &amp; "-" &amp; UPPER(LEFT(P993,2)) &amp; "-" &amp; UPPER(LEFT(S993,3))</f>
        <v>110203-ED-ANT</v>
      </c>
      <c r="C993" s="3">
        <v>40577</v>
      </c>
      <c r="D993" s="3">
        <f t="shared" si="211"/>
        <v>40591</v>
      </c>
      <c r="E993" s="3">
        <f t="shared" si="212"/>
        <v>40636</v>
      </c>
      <c r="F993" s="3">
        <f t="shared" si="213"/>
        <v>40602</v>
      </c>
      <c r="G993" s="61">
        <f t="shared" si="214"/>
        <v>2011</v>
      </c>
      <c r="H993" s="61">
        <f t="shared" si="215"/>
        <v>2</v>
      </c>
      <c r="I993" s="61" t="str">
        <f>VLOOKUP(H993,'Lookup Values'!$C$2:$D$13,2,FALSE)</f>
        <v>FEB</v>
      </c>
      <c r="J993" s="61">
        <f t="shared" si="216"/>
        <v>3</v>
      </c>
      <c r="K993" s="61">
        <f t="shared" si="217"/>
        <v>5</v>
      </c>
      <c r="L993" s="61" t="str">
        <f>VLOOKUP(K993,'Lookup Values'!$F$2:$G$8,2,FALSE)</f>
        <v>Thursday</v>
      </c>
      <c r="M993" s="3">
        <v>40579</v>
      </c>
      <c r="N993" s="63">
        <f t="shared" si="210"/>
        <v>2</v>
      </c>
      <c r="O993" s="8">
        <v>0.32517970586525291</v>
      </c>
      <c r="P993" t="s">
        <v>24</v>
      </c>
      <c r="Q993" t="s">
        <v>25</v>
      </c>
      <c r="R993" t="str">
        <f t="shared" si="218"/>
        <v>Education: Tango Lessons</v>
      </c>
      <c r="S993" t="s">
        <v>23</v>
      </c>
      <c r="T993" t="s">
        <v>29</v>
      </c>
      <c r="U993" s="1">
        <v>338</v>
      </c>
      <c r="V993" s="1" t="str">
        <f t="shared" si="219"/>
        <v>Education: $338.00</v>
      </c>
      <c r="W993" s="1">
        <f>IF(U993="","",ROUND(U993*'Lookup Values'!$A$2,2))</f>
        <v>30</v>
      </c>
      <c r="X993" s="9" t="str">
        <f t="shared" si="220"/>
        <v>Expense</v>
      </c>
      <c r="Y993" s="2" t="s">
        <v>854</v>
      </c>
      <c r="Z993" s="3">
        <f t="shared" si="221"/>
        <v>40577</v>
      </c>
      <c r="AA993" s="67" t="str">
        <f t="shared" si="222"/>
        <v>NO</v>
      </c>
      <c r="AB993" s="2" t="str">
        <f t="shared" si="223"/>
        <v>NO</v>
      </c>
      <c r="AC993" t="str">
        <f>IF(AND(AND(G993&gt;=2007,G993&lt;=2009),OR(S993&lt;&gt;"MTA",S993&lt;&gt;"Fandango"),OR(P993="Food",P993="Shopping",P993="Entertainment")),"Awesome Transaction",IF(AND(G993&lt;=2010,Q993&lt;&gt;"Alcohol"),"Late Transaction",IF(G993=2006,"Early Transaction","CRAP Transaction")))</f>
        <v>CRAP Transaction</v>
      </c>
    </row>
    <row r="994" spans="1:29" x14ac:dyDescent="0.25">
      <c r="A994" s="2">
        <v>993</v>
      </c>
      <c r="B994" s="3" t="str">
        <f>TEXT(C994,"yymmdd") &amp; "-" &amp; UPPER(LEFT(P994,2)) &amp; "-" &amp; UPPER(LEFT(S994,3))</f>
        <v>101007-IN-LEG</v>
      </c>
      <c r="C994" s="3">
        <v>40458</v>
      </c>
      <c r="D994" s="3">
        <f t="shared" si="211"/>
        <v>40472</v>
      </c>
      <c r="E994" s="3">
        <f t="shared" si="212"/>
        <v>40519</v>
      </c>
      <c r="F994" s="3">
        <f t="shared" si="213"/>
        <v>40482</v>
      </c>
      <c r="G994" s="61">
        <f t="shared" si="214"/>
        <v>2010</v>
      </c>
      <c r="H994" s="61">
        <f t="shared" si="215"/>
        <v>10</v>
      </c>
      <c r="I994" s="61" t="str">
        <f>VLOOKUP(H994,'Lookup Values'!$C$2:$D$13,2,FALSE)</f>
        <v>OCT</v>
      </c>
      <c r="J994" s="61">
        <f t="shared" si="216"/>
        <v>7</v>
      </c>
      <c r="K994" s="61">
        <f t="shared" si="217"/>
        <v>5</v>
      </c>
      <c r="L994" s="61" t="str">
        <f>VLOOKUP(K994,'Lookup Values'!$F$2:$G$8,2,FALSE)</f>
        <v>Thursday</v>
      </c>
      <c r="M994" s="3">
        <v>40466</v>
      </c>
      <c r="N994" s="63">
        <f t="shared" si="210"/>
        <v>8</v>
      </c>
      <c r="O994" s="8">
        <v>0.88839555495570577</v>
      </c>
      <c r="P994" t="s">
        <v>61</v>
      </c>
      <c r="Q994" t="s">
        <v>63</v>
      </c>
      <c r="R994" t="str">
        <f t="shared" si="218"/>
        <v>Income: Freelance Project</v>
      </c>
      <c r="S994" t="s">
        <v>66</v>
      </c>
      <c r="T994" t="s">
        <v>29</v>
      </c>
      <c r="U994" s="1">
        <v>169</v>
      </c>
      <c r="V994" s="1" t="str">
        <f t="shared" si="219"/>
        <v>Income: $169.00</v>
      </c>
      <c r="W994" s="1">
        <f>IF(U994="","",ROUND(U994*'Lookup Values'!$A$2,2))</f>
        <v>15</v>
      </c>
      <c r="X994" s="9" t="str">
        <f t="shared" si="220"/>
        <v>Income</v>
      </c>
      <c r="Y994" s="2" t="s">
        <v>855</v>
      </c>
      <c r="Z994" s="3">
        <f t="shared" si="221"/>
        <v>40458</v>
      </c>
      <c r="AA994" s="67" t="str">
        <f t="shared" si="222"/>
        <v>NO</v>
      </c>
      <c r="AB994" s="2" t="str">
        <f t="shared" si="223"/>
        <v>NO</v>
      </c>
      <c r="AC994" t="str">
        <f>IF(AND(AND(G994&gt;=2007,G994&lt;=2009),OR(S994&lt;&gt;"MTA",S994&lt;&gt;"Fandango"),OR(P994="Food",P994="Shopping",P994="Entertainment")),"Awesome Transaction",IF(AND(G994&lt;=2010,Q994&lt;&gt;"Alcohol"),"Late Transaction",IF(G994=2006,"Early Transaction","CRAP Transaction")))</f>
        <v>Late Transaction</v>
      </c>
    </row>
    <row r="995" spans="1:29" x14ac:dyDescent="0.25">
      <c r="A995" s="2">
        <v>994</v>
      </c>
      <c r="B995" s="3" t="str">
        <f>TEXT(C995,"yymmdd") &amp; "-" &amp; UPPER(LEFT(P995,2)) &amp; "-" &amp; UPPER(LEFT(S995,3))</f>
        <v>071108-ED-SKI</v>
      </c>
      <c r="C995" s="3">
        <v>39394</v>
      </c>
      <c r="D995" s="3">
        <f t="shared" si="211"/>
        <v>39408</v>
      </c>
      <c r="E995" s="3">
        <f t="shared" si="212"/>
        <v>39455</v>
      </c>
      <c r="F995" s="3">
        <f t="shared" si="213"/>
        <v>39416</v>
      </c>
      <c r="G995" s="61">
        <f t="shared" si="214"/>
        <v>2007</v>
      </c>
      <c r="H995" s="61">
        <f t="shared" si="215"/>
        <v>11</v>
      </c>
      <c r="I995" s="61" t="str">
        <f>VLOOKUP(H995,'Lookup Values'!$C$2:$D$13,2,FALSE)</f>
        <v>NOV</v>
      </c>
      <c r="J995" s="61">
        <f t="shared" si="216"/>
        <v>8</v>
      </c>
      <c r="K995" s="61">
        <f t="shared" si="217"/>
        <v>5</v>
      </c>
      <c r="L995" s="61" t="str">
        <f>VLOOKUP(K995,'Lookup Values'!$F$2:$G$8,2,FALSE)</f>
        <v>Thursday</v>
      </c>
      <c r="M995" s="3">
        <v>39404</v>
      </c>
      <c r="N995" s="63">
        <f t="shared" si="210"/>
        <v>10</v>
      </c>
      <c r="O995" s="8">
        <v>0.13430013002994368</v>
      </c>
      <c r="P995" t="s">
        <v>24</v>
      </c>
      <c r="Q995" t="s">
        <v>36</v>
      </c>
      <c r="R995" t="str">
        <f t="shared" si="218"/>
        <v>Education: Professional Development</v>
      </c>
      <c r="S995" t="s">
        <v>35</v>
      </c>
      <c r="T995" t="s">
        <v>26</v>
      </c>
      <c r="U995" s="1">
        <v>137</v>
      </c>
      <c r="V995" s="1" t="str">
        <f t="shared" si="219"/>
        <v>Education: $137.00</v>
      </c>
      <c r="W995" s="1">
        <f>IF(U995="","",ROUND(U995*'Lookup Values'!$A$2,2))</f>
        <v>12.16</v>
      </c>
      <c r="X995" s="9" t="str">
        <f t="shared" si="220"/>
        <v>Expense</v>
      </c>
      <c r="Y995" s="2" t="s">
        <v>856</v>
      </c>
      <c r="Z995" s="3">
        <f t="shared" si="221"/>
        <v>39394</v>
      </c>
      <c r="AA995" s="67" t="str">
        <f t="shared" si="222"/>
        <v>YES</v>
      </c>
      <c r="AB995" s="2" t="str">
        <f t="shared" si="223"/>
        <v>NO</v>
      </c>
      <c r="AC995" t="str">
        <f>IF(AND(AND(G995&gt;=2007,G995&lt;=2009),OR(S995&lt;&gt;"MTA",S995&lt;&gt;"Fandango"),OR(P995="Food",P995="Shopping",P995="Entertainment")),"Awesome Transaction",IF(AND(G995&lt;=2010,Q995&lt;&gt;"Alcohol"),"Late Transaction",IF(G995=2006,"Early Transaction","CRAP Transaction")))</f>
        <v>Late Transaction</v>
      </c>
    </row>
    <row r="996" spans="1:29" x14ac:dyDescent="0.25">
      <c r="A996" s="2">
        <v>995</v>
      </c>
      <c r="B996" s="3" t="str">
        <f>TEXT(C996,"yymmdd") &amp; "-" &amp; UPPER(LEFT(P996,2)) &amp; "-" &amp; UPPER(LEFT(S996,3))</f>
        <v>110316-SH-EXP</v>
      </c>
      <c r="C996" s="3">
        <v>40618</v>
      </c>
      <c r="D996" s="3">
        <f t="shared" si="211"/>
        <v>40632</v>
      </c>
      <c r="E996" s="3">
        <f t="shared" si="212"/>
        <v>40679</v>
      </c>
      <c r="F996" s="3">
        <f t="shared" si="213"/>
        <v>40633</v>
      </c>
      <c r="G996" s="61">
        <f t="shared" si="214"/>
        <v>2011</v>
      </c>
      <c r="H996" s="61">
        <f t="shared" si="215"/>
        <v>3</v>
      </c>
      <c r="I996" s="61" t="str">
        <f>VLOOKUP(H996,'Lookup Values'!$C$2:$D$13,2,FALSE)</f>
        <v>MAR</v>
      </c>
      <c r="J996" s="61">
        <f t="shared" si="216"/>
        <v>16</v>
      </c>
      <c r="K996" s="61">
        <f t="shared" si="217"/>
        <v>4</v>
      </c>
      <c r="L996" s="61" t="str">
        <f>VLOOKUP(K996,'Lookup Values'!$F$2:$G$8,2,FALSE)</f>
        <v>Wednesday</v>
      </c>
      <c r="M996" s="3">
        <v>40620</v>
      </c>
      <c r="N996" s="63">
        <f t="shared" si="210"/>
        <v>2</v>
      </c>
      <c r="O996" s="8">
        <v>0.57913164796033623</v>
      </c>
      <c r="P996" t="s">
        <v>21</v>
      </c>
      <c r="Q996" t="s">
        <v>41</v>
      </c>
      <c r="R996" t="str">
        <f t="shared" si="218"/>
        <v>Shopping: Clothing</v>
      </c>
      <c r="S996" t="s">
        <v>40</v>
      </c>
      <c r="T996" t="s">
        <v>16</v>
      </c>
      <c r="U996" s="1">
        <v>165</v>
      </c>
      <c r="V996" s="1" t="str">
        <f t="shared" si="219"/>
        <v>Shopping: $165.00</v>
      </c>
      <c r="W996" s="1">
        <f>IF(U996="","",ROUND(U996*'Lookup Values'!$A$2,2))</f>
        <v>14.64</v>
      </c>
      <c r="X996" s="9" t="str">
        <f t="shared" si="220"/>
        <v>Expense</v>
      </c>
      <c r="Y996" s="2" t="s">
        <v>857</v>
      </c>
      <c r="Z996" s="3">
        <f t="shared" si="221"/>
        <v>40618</v>
      </c>
      <c r="AA996" s="67" t="str">
        <f t="shared" si="222"/>
        <v>NO</v>
      </c>
      <c r="AB996" s="2" t="str">
        <f t="shared" si="223"/>
        <v>NO</v>
      </c>
      <c r="AC996" t="str">
        <f>IF(AND(AND(G996&gt;=2007,G996&lt;=2009),OR(S996&lt;&gt;"MTA",S996&lt;&gt;"Fandango"),OR(P996="Food",P996="Shopping",P996="Entertainment")),"Awesome Transaction",IF(AND(G996&lt;=2010,Q996&lt;&gt;"Alcohol"),"Late Transaction",IF(G996=2006,"Early Transaction","CRAP Transaction")))</f>
        <v>CRAP Transaction</v>
      </c>
    </row>
    <row r="997" spans="1:29" x14ac:dyDescent="0.25">
      <c r="A997" s="2">
        <v>996</v>
      </c>
      <c r="B997" s="3" t="str">
        <f>TEXT(C997,"yymmdd") &amp; "-" &amp; UPPER(LEFT(P997,2)) &amp; "-" &amp; UPPER(LEFT(S997,3))</f>
        <v>081101-HE-FRE</v>
      </c>
      <c r="C997" s="3">
        <v>39753</v>
      </c>
      <c r="D997" s="3">
        <f t="shared" si="211"/>
        <v>39766</v>
      </c>
      <c r="E997" s="3">
        <f t="shared" si="212"/>
        <v>39814</v>
      </c>
      <c r="F997" s="3">
        <f t="shared" si="213"/>
        <v>39782</v>
      </c>
      <c r="G997" s="61">
        <f t="shared" si="214"/>
        <v>2008</v>
      </c>
      <c r="H997" s="61">
        <f t="shared" si="215"/>
        <v>11</v>
      </c>
      <c r="I997" s="61" t="str">
        <f>VLOOKUP(H997,'Lookup Values'!$C$2:$D$13,2,FALSE)</f>
        <v>NOV</v>
      </c>
      <c r="J997" s="61">
        <f t="shared" si="216"/>
        <v>1</v>
      </c>
      <c r="K997" s="61">
        <f t="shared" si="217"/>
        <v>7</v>
      </c>
      <c r="L997" s="61" t="str">
        <f>VLOOKUP(K997,'Lookup Values'!$F$2:$G$8,2,FALSE)</f>
        <v>Saturday</v>
      </c>
      <c r="M997" s="3">
        <v>39756</v>
      </c>
      <c r="N997" s="63">
        <f t="shared" si="210"/>
        <v>3</v>
      </c>
      <c r="O997" s="8">
        <v>0.10486129638297692</v>
      </c>
      <c r="P997" t="s">
        <v>45</v>
      </c>
      <c r="Q997" t="s">
        <v>46</v>
      </c>
      <c r="R997" t="str">
        <f t="shared" si="218"/>
        <v>Health: Insurance Premium</v>
      </c>
      <c r="S997" t="s">
        <v>44</v>
      </c>
      <c r="T997" t="s">
        <v>16</v>
      </c>
      <c r="U997" s="1">
        <v>406</v>
      </c>
      <c r="V997" s="1" t="str">
        <f t="shared" si="219"/>
        <v>Health: $406.00</v>
      </c>
      <c r="W997" s="1">
        <f>IF(U997="","",ROUND(U997*'Lookup Values'!$A$2,2))</f>
        <v>36.03</v>
      </c>
      <c r="X997" s="9" t="str">
        <f t="shared" si="220"/>
        <v>Expense</v>
      </c>
      <c r="Y997" s="2" t="s">
        <v>332</v>
      </c>
      <c r="Z997" s="3">
        <f t="shared" si="221"/>
        <v>39753</v>
      </c>
      <c r="AA997" s="67" t="str">
        <f t="shared" si="222"/>
        <v>NO</v>
      </c>
      <c r="AB997" s="2" t="str">
        <f t="shared" si="223"/>
        <v>NO</v>
      </c>
      <c r="AC997" t="str">
        <f>IF(AND(AND(G997&gt;=2007,G997&lt;=2009),OR(S997&lt;&gt;"MTA",S997&lt;&gt;"Fandango"),OR(P997="Food",P997="Shopping",P997="Entertainment")),"Awesome Transaction",IF(AND(G997&lt;=2010,Q997&lt;&gt;"Alcohol"),"Late Transaction",IF(G997=2006,"Early Transaction","CRAP Transaction")))</f>
        <v>Late Transaction</v>
      </c>
    </row>
    <row r="998" spans="1:29" x14ac:dyDescent="0.25">
      <c r="A998" s="2">
        <v>997</v>
      </c>
      <c r="B998" s="3" t="str">
        <f>TEXT(C998,"yymmdd") &amp; "-" &amp; UPPER(LEFT(P998,2)) &amp; "-" &amp; UPPER(LEFT(S998,3))</f>
        <v>090731-FO-CIT</v>
      </c>
      <c r="C998" s="3">
        <v>40025</v>
      </c>
      <c r="D998" s="3">
        <f t="shared" si="211"/>
        <v>40039</v>
      </c>
      <c r="E998" s="3">
        <f t="shared" si="212"/>
        <v>40086</v>
      </c>
      <c r="F998" s="3">
        <f t="shared" si="213"/>
        <v>40025</v>
      </c>
      <c r="G998" s="61">
        <f t="shared" si="214"/>
        <v>2009</v>
      </c>
      <c r="H998" s="61">
        <f t="shared" si="215"/>
        <v>7</v>
      </c>
      <c r="I998" s="61" t="str">
        <f>VLOOKUP(H998,'Lookup Values'!$C$2:$D$13,2,FALSE)</f>
        <v>JUL</v>
      </c>
      <c r="J998" s="61">
        <f t="shared" si="216"/>
        <v>31</v>
      </c>
      <c r="K998" s="61">
        <f t="shared" si="217"/>
        <v>6</v>
      </c>
      <c r="L998" s="61" t="str">
        <f>VLOOKUP(K998,'Lookup Values'!$F$2:$G$8,2,FALSE)</f>
        <v>Friday</v>
      </c>
      <c r="M998" s="3">
        <v>40029</v>
      </c>
      <c r="N998" s="63">
        <f t="shared" si="210"/>
        <v>4</v>
      </c>
      <c r="O998" s="8">
        <v>0.73212581881220362</v>
      </c>
      <c r="P998" t="s">
        <v>18</v>
      </c>
      <c r="Q998" t="s">
        <v>43</v>
      </c>
      <c r="R998" t="str">
        <f t="shared" si="218"/>
        <v>Food: Coffee</v>
      </c>
      <c r="S998" t="s">
        <v>42</v>
      </c>
      <c r="T998" t="s">
        <v>29</v>
      </c>
      <c r="U998" s="1">
        <v>213</v>
      </c>
      <c r="V998" s="1" t="str">
        <f t="shared" si="219"/>
        <v>Food: $213.00</v>
      </c>
      <c r="W998" s="1">
        <f>IF(U998="","",ROUND(U998*'Lookup Values'!$A$2,2))</f>
        <v>18.899999999999999</v>
      </c>
      <c r="X998" s="9" t="str">
        <f t="shared" si="220"/>
        <v>Expense</v>
      </c>
      <c r="Y998" s="2" t="s">
        <v>858</v>
      </c>
      <c r="Z998" s="3">
        <f t="shared" si="221"/>
        <v>40025</v>
      </c>
      <c r="AA998" s="67" t="str">
        <f t="shared" si="222"/>
        <v>NO</v>
      </c>
      <c r="AB998" s="2" t="str">
        <f t="shared" si="223"/>
        <v>NO</v>
      </c>
      <c r="AC998" t="str">
        <f>IF(AND(AND(G998&gt;=2007,G998&lt;=2009),OR(S998&lt;&gt;"MTA",S998&lt;&gt;"Fandango"),OR(P998="Food",P998="Shopping",P998="Entertainment")),"Awesome Transaction",IF(AND(G998&lt;=2010,Q998&lt;&gt;"Alcohol"),"Late Transaction",IF(G998=2006,"Early Transaction","CRAP Transaction")))</f>
        <v>Awesome Transaction</v>
      </c>
    </row>
    <row r="999" spans="1:29" x14ac:dyDescent="0.25">
      <c r="A999" s="2">
        <v>998</v>
      </c>
      <c r="B999" s="3" t="str">
        <f>TEXT(C999,"yymmdd") &amp; "-" &amp; UPPER(LEFT(P999,2)) &amp; "-" &amp; UPPER(LEFT(S999,3))</f>
        <v>110617-ED-SKI</v>
      </c>
      <c r="C999" s="3">
        <v>40711</v>
      </c>
      <c r="D999" s="3">
        <f t="shared" si="211"/>
        <v>40725</v>
      </c>
      <c r="E999" s="3">
        <f t="shared" si="212"/>
        <v>40772</v>
      </c>
      <c r="F999" s="3">
        <f t="shared" si="213"/>
        <v>40724</v>
      </c>
      <c r="G999" s="61">
        <f t="shared" si="214"/>
        <v>2011</v>
      </c>
      <c r="H999" s="61">
        <f t="shared" si="215"/>
        <v>6</v>
      </c>
      <c r="I999" s="61" t="str">
        <f>VLOOKUP(H999,'Lookup Values'!$C$2:$D$13,2,FALSE)</f>
        <v>JUN</v>
      </c>
      <c r="J999" s="61">
        <f t="shared" si="216"/>
        <v>17</v>
      </c>
      <c r="K999" s="61">
        <f t="shared" si="217"/>
        <v>6</v>
      </c>
      <c r="L999" s="61" t="str">
        <f>VLOOKUP(K999,'Lookup Values'!$F$2:$G$8,2,FALSE)</f>
        <v>Friday</v>
      </c>
      <c r="M999" s="3">
        <v>40712</v>
      </c>
      <c r="N999" s="63">
        <f t="shared" si="210"/>
        <v>1</v>
      </c>
      <c r="O999" s="8">
        <v>0.25045444746271017</v>
      </c>
      <c r="P999" t="s">
        <v>24</v>
      </c>
      <c r="Q999" t="s">
        <v>36</v>
      </c>
      <c r="R999" t="str">
        <f t="shared" si="218"/>
        <v>Education: Professional Development</v>
      </c>
      <c r="S999" t="s">
        <v>35</v>
      </c>
      <c r="T999" t="s">
        <v>29</v>
      </c>
      <c r="U999" s="1">
        <v>139</v>
      </c>
      <c r="V999" s="1" t="str">
        <f t="shared" si="219"/>
        <v>Education: $139.00</v>
      </c>
      <c r="W999" s="1">
        <f>IF(U999="","",ROUND(U999*'Lookup Values'!$A$2,2))</f>
        <v>12.34</v>
      </c>
      <c r="X999" s="9" t="str">
        <f t="shared" si="220"/>
        <v>Expense</v>
      </c>
      <c r="Y999" s="2" t="s">
        <v>859</v>
      </c>
      <c r="Z999" s="3">
        <f t="shared" si="221"/>
        <v>40711</v>
      </c>
      <c r="AA999" s="67" t="str">
        <f t="shared" si="222"/>
        <v>YES</v>
      </c>
      <c r="AB999" s="2" t="str">
        <f t="shared" si="223"/>
        <v>NO</v>
      </c>
      <c r="AC999" t="str">
        <f>IF(AND(AND(G999&gt;=2007,G999&lt;=2009),OR(S999&lt;&gt;"MTA",S999&lt;&gt;"Fandango"),OR(P999="Food",P999="Shopping",P999="Entertainment")),"Awesome Transaction",IF(AND(G999&lt;=2010,Q999&lt;&gt;"Alcohol"),"Late Transaction",IF(G999=2006,"Early Transaction","CRAP Transaction")))</f>
        <v>CRAP Transaction</v>
      </c>
    </row>
    <row r="1000" spans="1:29" x14ac:dyDescent="0.25">
      <c r="A1000" s="2">
        <v>999</v>
      </c>
      <c r="B1000" s="3" t="str">
        <f>TEXT(C1000,"yymmdd") &amp; "-" &amp; UPPER(LEFT(P1000,2)) &amp; "-" &amp; UPPER(LEFT(S1000,3))</f>
        <v>070722-FO-CIT</v>
      </c>
      <c r="C1000" s="3">
        <v>39285</v>
      </c>
      <c r="D1000" s="3">
        <f t="shared" si="211"/>
        <v>39297</v>
      </c>
      <c r="E1000" s="3">
        <f t="shared" si="212"/>
        <v>39347</v>
      </c>
      <c r="F1000" s="3">
        <f t="shared" si="213"/>
        <v>39294</v>
      </c>
      <c r="G1000" s="61">
        <f t="shared" si="214"/>
        <v>2007</v>
      </c>
      <c r="H1000" s="61">
        <f t="shared" si="215"/>
        <v>7</v>
      </c>
      <c r="I1000" s="61" t="str">
        <f>VLOOKUP(H1000,'Lookup Values'!$C$2:$D$13,2,FALSE)</f>
        <v>JUL</v>
      </c>
      <c r="J1000" s="61">
        <f t="shared" si="216"/>
        <v>22</v>
      </c>
      <c r="K1000" s="61">
        <f t="shared" si="217"/>
        <v>1</v>
      </c>
      <c r="L1000" s="61" t="str">
        <f>VLOOKUP(K1000,'Lookup Values'!$F$2:$G$8,2,FALSE)</f>
        <v>Sunday</v>
      </c>
      <c r="M1000" s="3">
        <v>39291</v>
      </c>
      <c r="N1000" s="63">
        <f t="shared" si="210"/>
        <v>6</v>
      </c>
      <c r="O1000" s="8">
        <v>7.8185565777123656E-2</v>
      </c>
      <c r="P1000" t="s">
        <v>18</v>
      </c>
      <c r="Q1000" t="s">
        <v>43</v>
      </c>
      <c r="R1000" t="str">
        <f t="shared" si="218"/>
        <v>Food: Coffee</v>
      </c>
      <c r="S1000" t="s">
        <v>42</v>
      </c>
      <c r="T1000" t="s">
        <v>16</v>
      </c>
      <c r="U1000" s="1">
        <v>398</v>
      </c>
      <c r="V1000" s="1" t="str">
        <f t="shared" si="219"/>
        <v>Food: $398.00</v>
      </c>
      <c r="W1000" s="1">
        <f>IF(U1000="","",ROUND(U1000*'Lookup Values'!$A$2,2))</f>
        <v>35.32</v>
      </c>
      <c r="X1000" s="9" t="str">
        <f t="shared" si="220"/>
        <v>Expense</v>
      </c>
      <c r="Y1000" s="2" t="s">
        <v>294</v>
      </c>
      <c r="Z1000" s="3">
        <f t="shared" si="221"/>
        <v>39285</v>
      </c>
      <c r="AA1000" s="67" t="str">
        <f t="shared" si="222"/>
        <v>NO</v>
      </c>
      <c r="AB1000" s="2" t="str">
        <f t="shared" si="223"/>
        <v>NO</v>
      </c>
      <c r="AC1000" t="str">
        <f>IF(AND(AND(G1000&gt;=2007,G1000&lt;=2009),OR(S1000&lt;&gt;"MTA",S1000&lt;&gt;"Fandango"),OR(P1000="Food",P1000="Shopping",P1000="Entertainment")),"Awesome Transaction",IF(AND(G1000&lt;=2010,Q1000&lt;&gt;"Alcohol"),"Late Transaction",IF(G1000=2006,"Early Transaction","CRAP Transaction")))</f>
        <v>Awesome Transaction</v>
      </c>
    </row>
    <row r="1001" spans="1:29" x14ac:dyDescent="0.25">
      <c r="A1001" s="2">
        <v>1000</v>
      </c>
      <c r="B1001" s="3" t="str">
        <f>TEXT(C1001,"yymmdd") &amp; "-" &amp; UPPER(LEFT(P1001,2)) &amp; "-" &amp; UPPER(LEFT(S1001,3))</f>
        <v>071224-HE-FRE</v>
      </c>
      <c r="C1001" s="3">
        <v>39440</v>
      </c>
      <c r="D1001" s="3">
        <f t="shared" si="211"/>
        <v>39454</v>
      </c>
      <c r="E1001" s="3">
        <f t="shared" si="212"/>
        <v>39502</v>
      </c>
      <c r="F1001" s="3">
        <f t="shared" si="213"/>
        <v>39447</v>
      </c>
      <c r="G1001" s="61">
        <f t="shared" si="214"/>
        <v>2007</v>
      </c>
      <c r="H1001" s="61">
        <f t="shared" si="215"/>
        <v>12</v>
      </c>
      <c r="I1001" s="61" t="str">
        <f>VLOOKUP(H1001,'Lookup Values'!$C$2:$D$13,2,FALSE)</f>
        <v>DEC</v>
      </c>
      <c r="J1001" s="61">
        <f t="shared" si="216"/>
        <v>24</v>
      </c>
      <c r="K1001" s="61">
        <f t="shared" si="217"/>
        <v>2</v>
      </c>
      <c r="L1001" s="61" t="str">
        <f>VLOOKUP(K1001,'Lookup Values'!$F$2:$G$8,2,FALSE)</f>
        <v>Monday</v>
      </c>
      <c r="M1001" s="3">
        <v>39449</v>
      </c>
      <c r="N1001" s="63">
        <f t="shared" si="210"/>
        <v>9</v>
      </c>
      <c r="O1001" s="8">
        <v>4.159113477658738E-3</v>
      </c>
      <c r="P1001" t="s">
        <v>45</v>
      </c>
      <c r="Q1001" t="s">
        <v>46</v>
      </c>
      <c r="R1001" t="str">
        <f t="shared" si="218"/>
        <v>Health: Insurance Premium</v>
      </c>
      <c r="S1001" t="s">
        <v>44</v>
      </c>
      <c r="T1001" t="s">
        <v>16</v>
      </c>
      <c r="U1001" s="1">
        <v>453</v>
      </c>
      <c r="V1001" s="1" t="str">
        <f t="shared" si="219"/>
        <v>Health: $453.00</v>
      </c>
      <c r="W1001" s="1">
        <f>IF(U1001="","",ROUND(U1001*'Lookup Values'!$A$2,2))</f>
        <v>40.200000000000003</v>
      </c>
      <c r="X1001" s="9" t="str">
        <f t="shared" si="220"/>
        <v>Expense</v>
      </c>
      <c r="Y1001" s="2" t="s">
        <v>860</v>
      </c>
      <c r="Z1001" s="3">
        <f t="shared" si="221"/>
        <v>39440</v>
      </c>
      <c r="AA1001" s="67" t="str">
        <f t="shared" si="222"/>
        <v>NO</v>
      </c>
      <c r="AB1001" s="2" t="str">
        <f t="shared" si="223"/>
        <v>NO</v>
      </c>
      <c r="AC1001" t="str">
        <f>IF(AND(AND(G1001&gt;=2007,G1001&lt;=2009),OR(S1001&lt;&gt;"MTA",S1001&lt;&gt;"Fandango"),OR(P1001="Food",P1001="Shopping",P1001="Entertainment")),"Awesome Transaction",IF(AND(G1001&lt;=2010,Q1001&lt;&gt;"Alcohol"),"Late Transaction",IF(G1001=2006,"Early Transaction","CRAP Transaction")))</f>
        <v>Late Transaction</v>
      </c>
    </row>
  </sheetData>
  <conditionalFormatting sqref="X1 X1002:X1048576">
    <cfRule type="cellIs" dxfId="1" priority="1" operator="equal">
      <formula>"INCOME"</formula>
    </cfRule>
    <cfRule type="cellIs" dxfId="0" priority="2" operator="equal">
      <formula>"EXPENSE"</formula>
    </cfRule>
  </conditionalFormatting>
  <pageMargins left="0.7" right="0.7" top="0.75" bottom="0.75" header="0.3" footer="0.3"/>
  <pageSetup paperSize="153"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125" zoomScaleNormal="125" workbookViewId="0">
      <selection activeCell="C2" sqref="C2"/>
    </sheetView>
  </sheetViews>
  <sheetFormatPr defaultRowHeight="15" x14ac:dyDescent="0.25"/>
  <cols>
    <col min="2" max="2" width="2.7109375" customWidth="1"/>
    <col min="3" max="3" width="7.85546875" customWidth="1"/>
    <col min="5" max="5" width="2.7109375" customWidth="1"/>
    <col min="6" max="6" width="10.28515625" customWidth="1"/>
    <col min="7" max="7" width="11.42578125" bestFit="1" customWidth="1"/>
  </cols>
  <sheetData>
    <row r="1" spans="1:7" s="57" customFormat="1" ht="30" x14ac:dyDescent="0.25">
      <c r="A1" s="57" t="s">
        <v>938</v>
      </c>
      <c r="C1" s="57" t="s">
        <v>946</v>
      </c>
      <c r="D1" s="57" t="s">
        <v>947</v>
      </c>
      <c r="F1" s="57" t="s">
        <v>960</v>
      </c>
      <c r="G1" s="57" t="s">
        <v>939</v>
      </c>
    </row>
    <row r="2" spans="1:7" x14ac:dyDescent="0.25">
      <c r="A2" s="65">
        <v>8.8749999999999996E-2</v>
      </c>
      <c r="C2">
        <v>1</v>
      </c>
      <c r="D2" t="s">
        <v>948</v>
      </c>
      <c r="F2">
        <v>1</v>
      </c>
      <c r="G2" t="s">
        <v>961</v>
      </c>
    </row>
    <row r="3" spans="1:7" x14ac:dyDescent="0.25">
      <c r="C3">
        <v>2</v>
      </c>
      <c r="D3" t="s">
        <v>949</v>
      </c>
      <c r="F3">
        <v>2</v>
      </c>
      <c r="G3" t="s">
        <v>962</v>
      </c>
    </row>
    <row r="4" spans="1:7" x14ac:dyDescent="0.25">
      <c r="C4">
        <v>3</v>
      </c>
      <c r="D4" t="s">
        <v>950</v>
      </c>
      <c r="F4">
        <v>3</v>
      </c>
      <c r="G4" t="s">
        <v>963</v>
      </c>
    </row>
    <row r="5" spans="1:7" x14ac:dyDescent="0.25">
      <c r="C5">
        <v>4</v>
      </c>
      <c r="D5" t="s">
        <v>951</v>
      </c>
      <c r="F5">
        <v>4</v>
      </c>
      <c r="G5" t="s">
        <v>964</v>
      </c>
    </row>
    <row r="6" spans="1:7" x14ac:dyDescent="0.25">
      <c r="C6">
        <v>5</v>
      </c>
      <c r="D6" t="s">
        <v>952</v>
      </c>
      <c r="F6">
        <v>5</v>
      </c>
      <c r="G6" t="s">
        <v>965</v>
      </c>
    </row>
    <row r="7" spans="1:7" x14ac:dyDescent="0.25">
      <c r="C7">
        <v>6</v>
      </c>
      <c r="D7" t="s">
        <v>953</v>
      </c>
      <c r="F7">
        <v>6</v>
      </c>
      <c r="G7" t="s">
        <v>966</v>
      </c>
    </row>
    <row r="8" spans="1:7" x14ac:dyDescent="0.25">
      <c r="C8">
        <v>7</v>
      </c>
      <c r="D8" t="s">
        <v>954</v>
      </c>
      <c r="F8">
        <v>7</v>
      </c>
      <c r="G8" t="s">
        <v>967</v>
      </c>
    </row>
    <row r="9" spans="1:7" x14ac:dyDescent="0.25">
      <c r="C9">
        <v>8</v>
      </c>
      <c r="D9" t="s">
        <v>955</v>
      </c>
    </row>
    <row r="10" spans="1:7" x14ac:dyDescent="0.25">
      <c r="C10">
        <v>9</v>
      </c>
      <c r="D10" t="s">
        <v>956</v>
      </c>
    </row>
    <row r="11" spans="1:7" x14ac:dyDescent="0.25">
      <c r="C11">
        <v>10</v>
      </c>
      <c r="D11" t="s">
        <v>957</v>
      </c>
    </row>
    <row r="12" spans="1:7" x14ac:dyDescent="0.25">
      <c r="C12">
        <v>11</v>
      </c>
      <c r="D12" t="s">
        <v>958</v>
      </c>
    </row>
    <row r="13" spans="1:7" x14ac:dyDescent="0.25">
      <c r="C13">
        <v>12</v>
      </c>
      <c r="D13" t="s">
        <v>959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125" zoomScaleNormal="125" workbookViewId="0">
      <selection activeCell="C11" sqref="C11"/>
    </sheetView>
  </sheetViews>
  <sheetFormatPr defaultRowHeight="15" x14ac:dyDescent="0.25"/>
  <cols>
    <col min="1" max="1" width="5.28515625" bestFit="1" customWidth="1"/>
    <col min="2" max="2" width="26.42578125" customWidth="1"/>
    <col min="3" max="3" width="16.28515625" customWidth="1"/>
    <col min="4" max="4" width="8.85546875" customWidth="1"/>
    <col min="5" max="5" width="2.7109375" customWidth="1"/>
    <col min="7" max="7" width="9.7109375" bestFit="1" customWidth="1"/>
    <col min="8" max="8" width="27.7109375" customWidth="1"/>
    <col min="9" max="9" width="16.28515625" customWidth="1"/>
    <col min="10" max="10" width="14.7109375" bestFit="1" customWidth="1"/>
    <col min="11" max="11" width="19.7109375" bestFit="1" customWidth="1"/>
  </cols>
  <sheetData>
    <row r="1" spans="1:11" s="28" customFormat="1" ht="30" x14ac:dyDescent="0.25">
      <c r="A1" s="31" t="s">
        <v>945</v>
      </c>
      <c r="B1" s="32" t="s">
        <v>895</v>
      </c>
      <c r="C1" s="32" t="s">
        <v>896</v>
      </c>
      <c r="D1" s="33" t="s">
        <v>897</v>
      </c>
    </row>
    <row r="2" spans="1:11" x14ac:dyDescent="0.25">
      <c r="A2" s="34">
        <v>1</v>
      </c>
      <c r="B2" s="9" t="s">
        <v>900</v>
      </c>
      <c r="C2" s="9" t="s">
        <v>894</v>
      </c>
      <c r="D2" s="35">
        <v>31886</v>
      </c>
    </row>
    <row r="3" spans="1:11" x14ac:dyDescent="0.25">
      <c r="A3" s="34">
        <v>2</v>
      </c>
      <c r="B3" s="9" t="s">
        <v>903</v>
      </c>
      <c r="C3" s="9" t="s">
        <v>923</v>
      </c>
      <c r="D3" s="35">
        <v>31886</v>
      </c>
    </row>
    <row r="4" spans="1:11" x14ac:dyDescent="0.25">
      <c r="A4" s="34">
        <v>3</v>
      </c>
      <c r="B4" s="9" t="s">
        <v>904</v>
      </c>
      <c r="C4" s="9" t="s">
        <v>893</v>
      </c>
      <c r="D4" s="35">
        <v>31886</v>
      </c>
    </row>
    <row r="5" spans="1:11" x14ac:dyDescent="0.25">
      <c r="A5" s="34">
        <v>4</v>
      </c>
      <c r="B5" s="9" t="s">
        <v>905</v>
      </c>
      <c r="C5" s="9" t="s">
        <v>898</v>
      </c>
      <c r="D5" s="35">
        <v>31886</v>
      </c>
    </row>
    <row r="6" spans="1:11" x14ac:dyDescent="0.25">
      <c r="A6" s="34">
        <v>5</v>
      </c>
      <c r="B6" s="9" t="s">
        <v>906</v>
      </c>
      <c r="C6" s="9" t="s">
        <v>924</v>
      </c>
      <c r="D6" s="35">
        <v>31886</v>
      </c>
    </row>
    <row r="7" spans="1:11" x14ac:dyDescent="0.25">
      <c r="A7" s="34">
        <v>6</v>
      </c>
      <c r="B7" s="9" t="s">
        <v>907</v>
      </c>
      <c r="C7" s="9" t="s">
        <v>923</v>
      </c>
      <c r="D7" s="35">
        <v>32523</v>
      </c>
      <c r="F7" t="s">
        <v>928</v>
      </c>
      <c r="G7" s="2">
        <v>1</v>
      </c>
      <c r="H7" s="2">
        <v>2</v>
      </c>
      <c r="I7" s="2">
        <v>3</v>
      </c>
      <c r="J7" s="2">
        <v>4</v>
      </c>
    </row>
    <row r="8" spans="1:11" x14ac:dyDescent="0.25">
      <c r="A8" s="34">
        <v>7</v>
      </c>
      <c r="B8" s="9" t="s">
        <v>908</v>
      </c>
      <c r="C8" s="9" t="s">
        <v>923</v>
      </c>
      <c r="D8" s="35">
        <v>32859</v>
      </c>
      <c r="G8" s="38" t="s">
        <v>945</v>
      </c>
      <c r="H8" s="40" t="s">
        <v>899</v>
      </c>
      <c r="I8" s="42" t="s">
        <v>901</v>
      </c>
      <c r="J8" s="40" t="s">
        <v>902</v>
      </c>
      <c r="K8" s="43" t="s">
        <v>929</v>
      </c>
    </row>
    <row r="9" spans="1:11" x14ac:dyDescent="0.25">
      <c r="A9" s="34">
        <v>8</v>
      </c>
      <c r="B9" s="9" t="s">
        <v>909</v>
      </c>
      <c r="C9" s="9" t="s">
        <v>892</v>
      </c>
      <c r="D9" s="35">
        <v>32859</v>
      </c>
      <c r="G9" s="44">
        <v>3</v>
      </c>
      <c r="H9" s="48" t="str">
        <f>VLOOKUP($G9,$A$2:$D$22,H$7,$K9)</f>
        <v>Lisa Simpson</v>
      </c>
      <c r="I9" s="30" t="str">
        <f t="shared" ref="I9:J9" si="0">VLOOKUP($G9,$A$2:$D$22,I$7,$K9)</f>
        <v>Yeardley Smith</v>
      </c>
      <c r="J9" s="49">
        <f t="shared" si="0"/>
        <v>31886</v>
      </c>
      <c r="K9" s="45" t="b">
        <v>0</v>
      </c>
    </row>
    <row r="10" spans="1:11" x14ac:dyDescent="0.25">
      <c r="A10" s="34">
        <v>9</v>
      </c>
      <c r="B10" s="9" t="s">
        <v>910</v>
      </c>
      <c r="C10" s="9" t="s">
        <v>925</v>
      </c>
      <c r="D10" s="35">
        <v>32859</v>
      </c>
      <c r="G10" s="44">
        <v>15</v>
      </c>
      <c r="H10" s="48" t="e">
        <f t="shared" ref="H10:J12" si="1">VLOOKUP($G10,$A$2:$D$22,H$7,$K10)</f>
        <v>#N/A</v>
      </c>
      <c r="I10" s="30" t="e">
        <f t="shared" si="1"/>
        <v>#N/A</v>
      </c>
      <c r="J10" s="49" t="e">
        <f t="shared" si="1"/>
        <v>#N/A</v>
      </c>
      <c r="K10" s="45" t="b">
        <v>0</v>
      </c>
    </row>
    <row r="11" spans="1:11" x14ac:dyDescent="0.25">
      <c r="A11" s="34">
        <v>10</v>
      </c>
      <c r="B11" s="9" t="s">
        <v>911</v>
      </c>
      <c r="C11" s="9" t="s">
        <v>892</v>
      </c>
      <c r="D11" s="35">
        <v>32859</v>
      </c>
      <c r="G11" s="44">
        <v>3</v>
      </c>
      <c r="H11" s="48" t="str">
        <f t="shared" si="1"/>
        <v>Lisa Simpson</v>
      </c>
      <c r="I11" s="30" t="str">
        <f t="shared" si="1"/>
        <v>Yeardley Smith</v>
      </c>
      <c r="J11" s="49">
        <f t="shared" si="1"/>
        <v>31886</v>
      </c>
      <c r="K11" s="45" t="b">
        <v>1</v>
      </c>
    </row>
    <row r="12" spans="1:11" x14ac:dyDescent="0.25">
      <c r="A12" s="34">
        <v>20</v>
      </c>
      <c r="B12" s="9" t="s">
        <v>912</v>
      </c>
      <c r="C12" s="9" t="s">
        <v>894</v>
      </c>
      <c r="D12" s="35">
        <v>32908</v>
      </c>
      <c r="G12" s="39">
        <v>15</v>
      </c>
      <c r="H12" s="41" t="str">
        <f t="shared" si="1"/>
        <v>Ned Flanders</v>
      </c>
      <c r="I12" s="46" t="str">
        <f t="shared" si="1"/>
        <v>Harry Shearer</v>
      </c>
      <c r="J12" s="50">
        <f t="shared" si="1"/>
        <v>32859</v>
      </c>
      <c r="K12" s="47" t="b">
        <v>1</v>
      </c>
    </row>
    <row r="13" spans="1:11" x14ac:dyDescent="0.25">
      <c r="A13" s="34">
        <v>21</v>
      </c>
      <c r="B13" s="9" t="s">
        <v>913</v>
      </c>
      <c r="C13" s="9" t="s">
        <v>894</v>
      </c>
      <c r="D13" s="35">
        <v>32915</v>
      </c>
    </row>
    <row r="14" spans="1:11" x14ac:dyDescent="0.25">
      <c r="A14" s="34">
        <v>22</v>
      </c>
      <c r="B14" s="9" t="s">
        <v>914</v>
      </c>
      <c r="C14" s="9" t="s">
        <v>925</v>
      </c>
      <c r="D14" s="35">
        <v>32929</v>
      </c>
      <c r="H14" s="23" t="s">
        <v>884</v>
      </c>
      <c r="I14" s="24" t="s">
        <v>886</v>
      </c>
      <c r="J14" s="25" t="s">
        <v>888</v>
      </c>
      <c r="K14" s="24" t="s">
        <v>890</v>
      </c>
    </row>
    <row r="15" spans="1:11" x14ac:dyDescent="0.25">
      <c r="A15" s="34">
        <v>23</v>
      </c>
      <c r="B15" s="9" t="s">
        <v>915</v>
      </c>
      <c r="C15" s="9" t="s">
        <v>926</v>
      </c>
      <c r="D15" s="35">
        <v>32929</v>
      </c>
      <c r="G15" s="26" t="s">
        <v>51</v>
      </c>
      <c r="H15" s="27" t="s">
        <v>931</v>
      </c>
      <c r="I15" s="27" t="s">
        <v>930</v>
      </c>
      <c r="J15" s="27">
        <v>2</v>
      </c>
      <c r="K15" s="27" t="b">
        <v>0</v>
      </c>
    </row>
    <row r="16" spans="1:11" x14ac:dyDescent="0.25">
      <c r="A16" s="34">
        <v>24</v>
      </c>
      <c r="B16" s="9" t="s">
        <v>916</v>
      </c>
      <c r="C16" s="9" t="s">
        <v>892</v>
      </c>
      <c r="D16" s="35">
        <v>32992</v>
      </c>
    </row>
    <row r="17" spans="1:4" x14ac:dyDescent="0.25">
      <c r="A17" s="34">
        <v>25</v>
      </c>
      <c r="B17" s="9" t="s">
        <v>917</v>
      </c>
      <c r="C17" s="9" t="s">
        <v>927</v>
      </c>
      <c r="D17" s="35">
        <v>33276</v>
      </c>
    </row>
    <row r="18" spans="1:4" x14ac:dyDescent="0.25">
      <c r="A18" s="34">
        <v>26</v>
      </c>
      <c r="B18" s="9" t="s">
        <v>918</v>
      </c>
      <c r="C18" s="9" t="s">
        <v>923</v>
      </c>
      <c r="D18" s="35">
        <v>33283</v>
      </c>
    </row>
    <row r="19" spans="1:4" x14ac:dyDescent="0.25">
      <c r="A19" s="34">
        <v>27</v>
      </c>
      <c r="B19" s="9" t="s">
        <v>919</v>
      </c>
      <c r="C19" s="9" t="s">
        <v>923</v>
      </c>
      <c r="D19" s="35">
        <v>33283</v>
      </c>
    </row>
    <row r="20" spans="1:4" x14ac:dyDescent="0.25">
      <c r="A20" s="34">
        <v>28</v>
      </c>
      <c r="B20" s="9" t="s">
        <v>920</v>
      </c>
      <c r="C20" s="9" t="s">
        <v>925</v>
      </c>
      <c r="D20" s="35">
        <v>33911</v>
      </c>
    </row>
    <row r="21" spans="1:4" x14ac:dyDescent="0.25">
      <c r="A21" s="34">
        <v>29</v>
      </c>
      <c r="B21" s="9" t="s">
        <v>921</v>
      </c>
      <c r="C21" s="9" t="s">
        <v>925</v>
      </c>
      <c r="D21" s="35">
        <v>34088</v>
      </c>
    </row>
    <row r="22" spans="1:4" x14ac:dyDescent="0.25">
      <c r="A22" s="36">
        <v>30</v>
      </c>
      <c r="B22" s="29" t="s">
        <v>922</v>
      </c>
      <c r="C22" s="29" t="s">
        <v>925</v>
      </c>
      <c r="D22" s="37">
        <v>35078</v>
      </c>
    </row>
    <row r="24" spans="1:4" x14ac:dyDescent="0.25">
      <c r="B24" s="20" t="s">
        <v>881</v>
      </c>
      <c r="C24" s="21"/>
    </row>
    <row r="25" spans="1:4" x14ac:dyDescent="0.25">
      <c r="A25" s="4"/>
      <c r="B25" s="4" t="s">
        <v>882</v>
      </c>
      <c r="C25" s="22" t="s">
        <v>883</v>
      </c>
    </row>
    <row r="26" spans="1:4" x14ac:dyDescent="0.25">
      <c r="A26">
        <v>1</v>
      </c>
      <c r="B26" t="s">
        <v>884</v>
      </c>
      <c r="C26" s="21" t="s">
        <v>885</v>
      </c>
    </row>
    <row r="27" spans="1:4" x14ac:dyDescent="0.25">
      <c r="A27">
        <v>2</v>
      </c>
      <c r="B27" t="s">
        <v>886</v>
      </c>
      <c r="C27" s="21" t="s">
        <v>887</v>
      </c>
    </row>
    <row r="28" spans="1:4" x14ac:dyDescent="0.25">
      <c r="A28">
        <v>3</v>
      </c>
      <c r="B28" t="s">
        <v>888</v>
      </c>
      <c r="C28" s="21" t="s">
        <v>889</v>
      </c>
    </row>
    <row r="29" spans="1:4" x14ac:dyDescent="0.25">
      <c r="A29">
        <v>4</v>
      </c>
      <c r="B29" t="s">
        <v>890</v>
      </c>
      <c r="C29" s="21" t="s">
        <v>891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zoomScaleNormal="125" workbookViewId="0">
      <selection activeCell="A3" sqref="A3"/>
    </sheetView>
  </sheetViews>
  <sheetFormatPr defaultRowHeight="14.25" x14ac:dyDescent="0.25"/>
  <cols>
    <col min="1" max="1" width="2.140625" style="11" customWidth="1"/>
    <col min="2" max="2" width="36" style="11" customWidth="1"/>
    <col min="3" max="3" width="11.42578125" style="11" bestFit="1" customWidth="1"/>
    <col min="4" max="4" width="9.140625" style="11"/>
    <col min="5" max="5" width="9.140625" style="11" customWidth="1"/>
    <col min="6" max="10" width="9.140625" style="11"/>
    <col min="11" max="11" width="10.85546875" style="11" bestFit="1" customWidth="1"/>
    <col min="12" max="16384" width="9.140625" style="11"/>
  </cols>
  <sheetData>
    <row r="1" spans="1:5" ht="18.75" x14ac:dyDescent="0.3">
      <c r="B1" s="7" t="s">
        <v>2</v>
      </c>
    </row>
    <row r="2" spans="1:5" ht="15.75" x14ac:dyDescent="0.25">
      <c r="B2" s="6" t="s">
        <v>3</v>
      </c>
    </row>
    <row r="3" spans="1:5" x14ac:dyDescent="0.25">
      <c r="B3" s="12" t="s">
        <v>932</v>
      </c>
    </row>
    <row r="4" spans="1:5" x14ac:dyDescent="0.25">
      <c r="B4" s="12" t="s">
        <v>880</v>
      </c>
    </row>
    <row r="5" spans="1:5" x14ac:dyDescent="0.25">
      <c r="A5" s="14"/>
      <c r="B5" s="14"/>
      <c r="C5" s="51"/>
      <c r="D5" s="51"/>
      <c r="E5" s="52"/>
    </row>
    <row r="6" spans="1:5" x14ac:dyDescent="0.25">
      <c r="B6" s="15" t="s">
        <v>0</v>
      </c>
    </row>
    <row r="7" spans="1:5" x14ac:dyDescent="0.25">
      <c r="A7" s="11">
        <v>1</v>
      </c>
      <c r="B7" s="11" t="s">
        <v>870</v>
      </c>
    </row>
    <row r="8" spans="1:5" x14ac:dyDescent="0.25">
      <c r="A8" s="11">
        <v>2</v>
      </c>
      <c r="B8" s="11" t="s">
        <v>862</v>
      </c>
    </row>
    <row r="9" spans="1:5" x14ac:dyDescent="0.25">
      <c r="A9" s="11">
        <v>3</v>
      </c>
      <c r="B9" s="11" t="s">
        <v>867</v>
      </c>
    </row>
    <row r="10" spans="1:5" x14ac:dyDescent="0.25">
      <c r="A10" s="11">
        <v>4</v>
      </c>
      <c r="B10" s="11" t="s">
        <v>863</v>
      </c>
    </row>
    <row r="11" spans="1:5" x14ac:dyDescent="0.25">
      <c r="A11" s="11">
        <v>5</v>
      </c>
      <c r="B11" s="11" t="s">
        <v>864</v>
      </c>
    </row>
    <row r="12" spans="1:5" x14ac:dyDescent="0.25">
      <c r="A12" s="11">
        <v>6</v>
      </c>
      <c r="B12" s="11" t="s">
        <v>865</v>
      </c>
    </row>
    <row r="13" spans="1:5" x14ac:dyDescent="0.25">
      <c r="A13" s="11">
        <v>7</v>
      </c>
      <c r="B13" s="11" t="s">
        <v>1</v>
      </c>
    </row>
    <row r="14" spans="1:5" x14ac:dyDescent="0.25">
      <c r="A14" s="11">
        <v>8</v>
      </c>
      <c r="B14" s="11" t="s">
        <v>866</v>
      </c>
    </row>
    <row r="16" spans="1:5" x14ac:dyDescent="0.25">
      <c r="B16" s="15" t="s">
        <v>52</v>
      </c>
    </row>
    <row r="17" spans="1:12" x14ac:dyDescent="0.25">
      <c r="A17" s="11">
        <v>1</v>
      </c>
      <c r="B17" s="11" t="s">
        <v>871</v>
      </c>
    </row>
    <row r="18" spans="1:12" x14ac:dyDescent="0.25">
      <c r="A18" s="11">
        <v>2</v>
      </c>
      <c r="B18" s="11" t="s">
        <v>868</v>
      </c>
    </row>
    <row r="19" spans="1:12" x14ac:dyDescent="0.25">
      <c r="A19" s="11">
        <v>3</v>
      </c>
      <c r="B19" s="11" t="s">
        <v>869</v>
      </c>
      <c r="D19" s="16"/>
      <c r="K19" s="17"/>
      <c r="L19" s="18"/>
    </row>
    <row r="20" spans="1:12" x14ac:dyDescent="0.25">
      <c r="A20" s="11">
        <v>4</v>
      </c>
      <c r="B20" s="11" t="s">
        <v>872</v>
      </c>
    </row>
    <row r="21" spans="1:12" x14ac:dyDescent="0.25">
      <c r="A21" s="11">
        <v>5</v>
      </c>
      <c r="B21" s="11" t="s">
        <v>879</v>
      </c>
    </row>
    <row r="22" spans="1:12" x14ac:dyDescent="0.25">
      <c r="A22" s="11">
        <v>6</v>
      </c>
      <c r="B22" s="11" t="s">
        <v>874</v>
      </c>
    </row>
    <row r="23" spans="1:12" x14ac:dyDescent="0.25">
      <c r="B23" s="11" t="s">
        <v>876</v>
      </c>
    </row>
    <row r="24" spans="1:12" x14ac:dyDescent="0.25">
      <c r="A24" s="11">
        <v>7</v>
      </c>
      <c r="B24" s="11" t="s">
        <v>875</v>
      </c>
    </row>
    <row r="25" spans="1:12" x14ac:dyDescent="0.25">
      <c r="B25" s="11" t="s">
        <v>877</v>
      </c>
    </row>
    <row r="26" spans="1:12" x14ac:dyDescent="0.25">
      <c r="A26" s="11">
        <v>8</v>
      </c>
      <c r="B26" s="11" t="s">
        <v>878</v>
      </c>
    </row>
    <row r="28" spans="1:12" x14ac:dyDescent="0.25">
      <c r="B28" s="15" t="s">
        <v>60</v>
      </c>
    </row>
    <row r="29" spans="1:12" ht="15" customHeight="1" x14ac:dyDescent="0.25">
      <c r="B29" s="69" t="s">
        <v>59</v>
      </c>
      <c r="C29" s="69"/>
      <c r="D29" s="69"/>
      <c r="E29" s="69"/>
      <c r="F29" s="69"/>
      <c r="G29" s="69"/>
      <c r="H29" s="69"/>
    </row>
    <row r="30" spans="1:12" x14ac:dyDescent="0.25">
      <c r="B30" s="69"/>
      <c r="C30" s="69"/>
      <c r="D30" s="69"/>
      <c r="E30" s="69"/>
      <c r="F30" s="69"/>
      <c r="G30" s="69"/>
      <c r="H30" s="69"/>
    </row>
    <row r="31" spans="1:12" x14ac:dyDescent="0.25">
      <c r="B31" s="69"/>
      <c r="C31" s="69"/>
      <c r="D31" s="69"/>
      <c r="E31" s="69"/>
      <c r="F31" s="69"/>
      <c r="G31" s="69"/>
      <c r="H31" s="69"/>
    </row>
    <row r="32" spans="1:12" x14ac:dyDescent="0.25">
      <c r="B32" s="69"/>
      <c r="C32" s="69"/>
      <c r="D32" s="69"/>
      <c r="E32" s="69"/>
      <c r="F32" s="69"/>
      <c r="G32" s="69"/>
      <c r="H32" s="69"/>
    </row>
    <row r="33" spans="1:8" x14ac:dyDescent="0.25">
      <c r="B33" s="19"/>
      <c r="C33" s="19"/>
      <c r="D33" s="19"/>
      <c r="E33" s="19"/>
      <c r="F33" s="19"/>
      <c r="G33" s="19"/>
      <c r="H33" s="19"/>
    </row>
    <row r="34" spans="1:8" x14ac:dyDescent="0.25">
      <c r="B34" s="13" t="s">
        <v>50</v>
      </c>
      <c r="C34" s="19"/>
      <c r="D34" s="19"/>
      <c r="E34" s="19"/>
      <c r="F34" s="19"/>
      <c r="G34" s="19"/>
      <c r="H34" s="19"/>
    </row>
    <row r="35" spans="1:8" x14ac:dyDescent="0.25">
      <c r="A35" s="11">
        <v>1</v>
      </c>
      <c r="B35" s="11" t="s">
        <v>53</v>
      </c>
    </row>
    <row r="36" spans="1:8" x14ac:dyDescent="0.25">
      <c r="A36" s="11">
        <v>2</v>
      </c>
      <c r="B36" s="11" t="s">
        <v>54</v>
      </c>
    </row>
    <row r="37" spans="1:8" x14ac:dyDescent="0.25">
      <c r="A37" s="11">
        <v>3</v>
      </c>
      <c r="B37" s="11" t="s">
        <v>58</v>
      </c>
    </row>
    <row r="38" spans="1:8" x14ac:dyDescent="0.25">
      <c r="A38" s="11">
        <v>4</v>
      </c>
      <c r="B38" s="11" t="s">
        <v>55</v>
      </c>
    </row>
    <row r="39" spans="1:8" x14ac:dyDescent="0.25">
      <c r="A39" s="11">
        <v>5</v>
      </c>
      <c r="B39" s="11" t="s">
        <v>56</v>
      </c>
    </row>
  </sheetData>
  <mergeCells count="1">
    <mergeCell ref="B29:H32"/>
  </mergeCells>
  <pageMargins left="0.55000000000000004" right="0.55000000000000004" top="0.75" bottom="0.25" header="0.3" footer="0.3"/>
  <pageSetup paperSize="12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 Transactions</vt:lpstr>
      <vt:lpstr>Lookup Values</vt:lpstr>
      <vt:lpstr>VLOOKUP Sandbox - Advanced</vt:lpstr>
      <vt:lpstr>1.0 Whiteboard Printable</vt:lpstr>
    </vt:vector>
  </TitlesOfParts>
  <Company>School of Business Administration, UVM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dc:creator>
  <cp:lastModifiedBy>Shir Aviv</cp:lastModifiedBy>
  <cp:lastPrinted>2013-01-09T19:43:56Z</cp:lastPrinted>
  <dcterms:created xsi:type="dcterms:W3CDTF">2012-03-31T16:07:34Z</dcterms:created>
  <dcterms:modified xsi:type="dcterms:W3CDTF">2015-05-27T21:33:19Z</dcterms:modified>
</cp:coreProperties>
</file>